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activeTab="2" windowHeight="23445" windowWidth="43095" xWindow="26145" yWindow="5925"/>
  </bookViews>
  <sheets>
    <sheet r:id="rId1" name="記入例" sheetId="3"/>
    <sheet r:id="rId2" name="表紙" sheetId="2"/>
    <sheet r:id="rId3" name="5月" sheetId="1"/>
    <sheet r:id="rId4" name="6月" sheetId="16"/>
    <sheet r:id="rId5" name="7月" sheetId="17"/>
    <sheet r:id="rId6" name="8月" sheetId="18"/>
    <sheet r:id="rId7" name="9月" sheetId="19"/>
    <sheet r:id="rId8" name="10月" sheetId="20"/>
    <sheet r:id="rId9" name="11月" sheetId="25"/>
    <sheet r:id="rId10" name="12月" sheetId="24"/>
    <sheet r:id="rId11" name="1月" sheetId="23"/>
    <sheet r:id="rId12" name="2月" sheetId="22"/>
    <sheet r:id="rId13" name="3月" sheetId="21"/>
  </sheets>
  <definedNames>
    <definedName localSheetId="7" name="_xlnm.Print_Area">'10月'!$A$1:$M$19</definedName>
    <definedName localSheetId="8" name="_xlnm.Print_Area">'11月'!$A$1:$M$19</definedName>
    <definedName localSheetId="9" name="_xlnm.Print_Area">'12月'!$A$1:$M$19</definedName>
    <definedName localSheetId="10" name="_xlnm.Print_Area">'1月'!$A$1:$M$19</definedName>
    <definedName localSheetId="11" name="_xlnm.Print_Area">'2月'!$A$1:$M$19</definedName>
    <definedName localSheetId="12" name="_xlnm.Print_Area">'3月'!$A$1:$M$19</definedName>
    <definedName localSheetId="2" name="_xlnm.Print_Area">'5月'!$A$1:$M$19</definedName>
    <definedName localSheetId="3" name="_xlnm.Print_Area">'6月'!$A$1:$M$19</definedName>
    <definedName localSheetId="4" name="_xlnm.Print_Area">'7月'!$A$1:$M$19</definedName>
    <definedName localSheetId="5" name="_xlnm.Print_Area">'8月'!$A$1:$M$19</definedName>
    <definedName localSheetId="6" name="_xlnm.Print_Area">'9月'!$A$1:$M$19</definedName>
    <definedName localSheetId="0" name="_xlnm.Print_Area">記入例!$A$3:$M$22</definedName>
    <definedName localSheetId="1" name="_xlnm.Print_Area">表紙!$A$1:$H$23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2" l="1"/>
  <c r="G7" i="21"/>
  <c r="B1" i="21"/>
  <c r="G7" i="22"/>
  <c r="B1" i="22"/>
  <c r="G7" i="23"/>
  <c r="B1" i="23"/>
  <c r="G7" i="24"/>
  <c r="B1" i="24"/>
  <c r="G7" i="25"/>
  <c r="B1" i="25"/>
  <c r="H19" i="25"/>
  <c r="M8" i="25"/>
  <c r="M7" i="25"/>
  <c r="I7" i="25"/>
  <c r="I8" i="25" s="1"/>
  <c r="I9" i="25" s="1"/>
  <c r="I10" i="25" s="1"/>
  <c r="I11" i="25" s="1"/>
  <c r="I12" i="25" s="1"/>
  <c r="I13" i="25" s="1"/>
  <c r="I14" i="25" s="1"/>
  <c r="I15" i="25" s="1"/>
  <c r="I16" i="25" s="1"/>
  <c r="I17" i="25" s="1"/>
  <c r="I18" i="25" s="1"/>
  <c r="M6" i="25"/>
  <c r="M5" i="25"/>
  <c r="M4" i="25" s="1"/>
  <c r="I4" i="25"/>
  <c r="I5" i="25" s="1"/>
  <c r="I6" i="25" s="1"/>
  <c r="M3" i="25"/>
  <c r="M9" i="25" s="1"/>
  <c r="H1" i="25"/>
  <c r="H19" i="24"/>
  <c r="M8" i="24"/>
  <c r="M7" i="24"/>
  <c r="I7" i="24"/>
  <c r="I8" i="24" s="1"/>
  <c r="I9" i="24" s="1"/>
  <c r="I10" i="24" s="1"/>
  <c r="I11" i="24" s="1"/>
  <c r="I12" i="24" s="1"/>
  <c r="I13" i="24" s="1"/>
  <c r="I14" i="24" s="1"/>
  <c r="I15" i="24" s="1"/>
  <c r="I16" i="24" s="1"/>
  <c r="I17" i="24" s="1"/>
  <c r="I18" i="24" s="1"/>
  <c r="M6" i="24"/>
  <c r="M5" i="24"/>
  <c r="M4" i="24" s="1"/>
  <c r="I4" i="24"/>
  <c r="I5" i="24" s="1"/>
  <c r="I6" i="24" s="1"/>
  <c r="M3" i="24"/>
  <c r="M9" i="24" s="1"/>
  <c r="H1" i="24"/>
  <c r="H19" i="23"/>
  <c r="M8" i="23"/>
  <c r="M7" i="23"/>
  <c r="I7" i="23"/>
  <c r="I8" i="23" s="1"/>
  <c r="I9" i="23" s="1"/>
  <c r="I10" i="23" s="1"/>
  <c r="I11" i="23" s="1"/>
  <c r="I12" i="23" s="1"/>
  <c r="I13" i="23" s="1"/>
  <c r="I14" i="23" s="1"/>
  <c r="I15" i="23" s="1"/>
  <c r="I16" i="23" s="1"/>
  <c r="I17" i="23" s="1"/>
  <c r="I18" i="23" s="1"/>
  <c r="M6" i="23"/>
  <c r="M5" i="23"/>
  <c r="M4" i="23" s="1"/>
  <c r="I4" i="23"/>
  <c r="I5" i="23" s="1"/>
  <c r="I6" i="23" s="1"/>
  <c r="M3" i="23"/>
  <c r="M9" i="23" s="1"/>
  <c r="H1" i="23"/>
  <c r="H19" i="22"/>
  <c r="M8" i="22"/>
  <c r="M7" i="22"/>
  <c r="I7" i="22"/>
  <c r="I8" i="22" s="1"/>
  <c r="I9" i="22" s="1"/>
  <c r="I10" i="22" s="1"/>
  <c r="I11" i="22" s="1"/>
  <c r="I12" i="22" s="1"/>
  <c r="I13" i="22" s="1"/>
  <c r="I14" i="22" s="1"/>
  <c r="I15" i="22" s="1"/>
  <c r="I16" i="22" s="1"/>
  <c r="I17" i="22" s="1"/>
  <c r="I18" i="22" s="1"/>
  <c r="M6" i="22"/>
  <c r="M5" i="22"/>
  <c r="M4" i="22" s="1"/>
  <c r="I4" i="22"/>
  <c r="I5" i="22" s="1"/>
  <c r="I6" i="22" s="1"/>
  <c r="M3" i="22"/>
  <c r="M9" i="22" s="1"/>
  <c r="H1" i="22"/>
  <c r="H19" i="21"/>
  <c r="M8" i="21"/>
  <c r="M7" i="21"/>
  <c r="I7" i="21"/>
  <c r="I8" i="21" s="1"/>
  <c r="I9" i="21" s="1"/>
  <c r="I10" i="21" s="1"/>
  <c r="I11" i="21" s="1"/>
  <c r="I12" i="21" s="1"/>
  <c r="I13" i="21" s="1"/>
  <c r="I14" i="21" s="1"/>
  <c r="I15" i="21" s="1"/>
  <c r="I16" i="21" s="1"/>
  <c r="I17" i="21" s="1"/>
  <c r="I18" i="21" s="1"/>
  <c r="M6" i="21"/>
  <c r="M5" i="21"/>
  <c r="M4" i="21" s="1"/>
  <c r="I4" i="21"/>
  <c r="I5" i="21" s="1"/>
  <c r="I6" i="21" s="1"/>
  <c r="M3" i="21"/>
  <c r="M9" i="21" s="1"/>
  <c r="H1" i="21"/>
  <c r="G7" i="20"/>
  <c r="B1" i="20"/>
  <c r="H19" i="20"/>
  <c r="M8" i="20"/>
  <c r="M7" i="20"/>
  <c r="I7" i="20"/>
  <c r="I8" i="20" s="1"/>
  <c r="I9" i="20" s="1"/>
  <c r="I10" i="20" s="1"/>
  <c r="I11" i="20" s="1"/>
  <c r="I12" i="20" s="1"/>
  <c r="I13" i="20" s="1"/>
  <c r="I14" i="20" s="1"/>
  <c r="I15" i="20" s="1"/>
  <c r="I16" i="20" s="1"/>
  <c r="I17" i="20" s="1"/>
  <c r="I18" i="20" s="1"/>
  <c r="M6" i="20"/>
  <c r="M5" i="20"/>
  <c r="M4" i="20" s="1"/>
  <c r="I4" i="20"/>
  <c r="I5" i="20" s="1"/>
  <c r="I6" i="20" s="1"/>
  <c r="M3" i="20"/>
  <c r="M9" i="20" s="1"/>
  <c r="H1" i="20"/>
  <c r="G7" i="19"/>
  <c r="B1" i="19"/>
  <c r="H19" i="19"/>
  <c r="M8" i="19"/>
  <c r="M7" i="19"/>
  <c r="I7" i="19"/>
  <c r="I8" i="19" s="1"/>
  <c r="I9" i="19" s="1"/>
  <c r="I10" i="19" s="1"/>
  <c r="I11" i="19" s="1"/>
  <c r="I12" i="19" s="1"/>
  <c r="I13" i="19" s="1"/>
  <c r="I14" i="19" s="1"/>
  <c r="I15" i="19" s="1"/>
  <c r="I16" i="19" s="1"/>
  <c r="I17" i="19" s="1"/>
  <c r="I18" i="19" s="1"/>
  <c r="M6" i="19"/>
  <c r="M5" i="19"/>
  <c r="I4" i="19"/>
  <c r="I5" i="19" s="1"/>
  <c r="I6" i="19" s="1"/>
  <c r="M3" i="19"/>
  <c r="H1" i="19"/>
  <c r="B1" i="18"/>
  <c r="G7" i="18"/>
  <c r="H19" i="18"/>
  <c r="M8" i="18"/>
  <c r="M7" i="18"/>
  <c r="I7" i="18"/>
  <c r="I8" i="18" s="1"/>
  <c r="I9" i="18" s="1"/>
  <c r="I10" i="18" s="1"/>
  <c r="I11" i="18" s="1"/>
  <c r="I12" i="18" s="1"/>
  <c r="I13" i="18" s="1"/>
  <c r="I14" i="18" s="1"/>
  <c r="I15" i="18" s="1"/>
  <c r="I16" i="18" s="1"/>
  <c r="I17" i="18" s="1"/>
  <c r="I18" i="18" s="1"/>
  <c r="M6" i="18"/>
  <c r="M5" i="18"/>
  <c r="M4" i="18" s="1"/>
  <c r="I4" i="18"/>
  <c r="I5" i="18" s="1"/>
  <c r="I6" i="18" s="1"/>
  <c r="M3" i="18"/>
  <c r="M9" i="18" s="1"/>
  <c r="H1" i="18"/>
  <c r="G7" i="17"/>
  <c r="B1" i="17"/>
  <c r="H19" i="17"/>
  <c r="M8" i="17"/>
  <c r="M7" i="17"/>
  <c r="I7" i="17"/>
  <c r="I8" i="17" s="1"/>
  <c r="I9" i="17" s="1"/>
  <c r="I10" i="17" s="1"/>
  <c r="I11" i="17" s="1"/>
  <c r="I12" i="17" s="1"/>
  <c r="I13" i="17" s="1"/>
  <c r="I14" i="17" s="1"/>
  <c r="I15" i="17" s="1"/>
  <c r="I16" i="17" s="1"/>
  <c r="I17" i="17" s="1"/>
  <c r="I18" i="17" s="1"/>
  <c r="M6" i="17"/>
  <c r="M5" i="17"/>
  <c r="I4" i="17"/>
  <c r="I5" i="17" s="1"/>
  <c r="I6" i="17" s="1"/>
  <c r="M3" i="17"/>
  <c r="H1" i="17"/>
  <c r="I19" i="16"/>
  <c r="B1" i="16"/>
  <c r="H19" i="16"/>
  <c r="M8" i="16"/>
  <c r="M7" i="16"/>
  <c r="M6" i="16"/>
  <c r="M5" i="16"/>
  <c r="I5" i="16"/>
  <c r="I6" i="16" s="1"/>
  <c r="I4" i="16"/>
  <c r="M3" i="16"/>
  <c r="H1" i="16"/>
  <c r="H1" i="1"/>
  <c r="M3" i="1"/>
  <c r="F13" i="2" s="1"/>
  <c r="M5" i="1"/>
  <c r="F15" i="2" s="1"/>
  <c r="M6" i="1"/>
  <c r="F16" i="2" s="1"/>
  <c r="M7" i="1"/>
  <c r="F17" i="2" s="1"/>
  <c r="M8" i="1"/>
  <c r="F18" i="2" s="1"/>
  <c r="B1" i="1"/>
  <c r="F14" i="2" l="1"/>
  <c r="F19" i="2" s="1"/>
  <c r="G19" i="25"/>
  <c r="I19" i="25" s="1"/>
  <c r="G19" i="24"/>
  <c r="I19" i="24" s="1"/>
  <c r="G19" i="23"/>
  <c r="I19" i="23" s="1"/>
  <c r="G19" i="22"/>
  <c r="I19" i="22" s="1"/>
  <c r="G19" i="21"/>
  <c r="I19" i="21" s="1"/>
  <c r="G19" i="20"/>
  <c r="I19" i="20" s="1"/>
  <c r="M4" i="19"/>
  <c r="M9" i="19" s="1"/>
  <c r="G19" i="19"/>
  <c r="I19" i="19" s="1"/>
  <c r="G19" i="18"/>
  <c r="I19" i="18" s="1"/>
  <c r="M4" i="17"/>
  <c r="M9" i="17" s="1"/>
  <c r="G19" i="17"/>
  <c r="I19" i="17" s="1"/>
  <c r="M4" i="16"/>
  <c r="M9" i="16" s="1"/>
  <c r="M4" i="1"/>
  <c r="M9" i="1" s="1"/>
  <c r="G19" i="1"/>
  <c r="L5" i="3" l="1"/>
  <c r="L7" i="3"/>
  <c r="L10" i="3"/>
  <c r="I9" i="3"/>
  <c r="H21" i="3"/>
  <c r="L9" i="3"/>
  <c r="I7" i="1" l="1"/>
  <c r="I8" i="1" s="1"/>
  <c r="H19" i="1"/>
  <c r="I19" i="1" s="1"/>
  <c r="G7" i="16" s="1"/>
  <c r="I7" i="16" l="1"/>
  <c r="I8" i="16" s="1"/>
  <c r="I9" i="16" s="1"/>
  <c r="I10" i="16" s="1"/>
  <c r="I11" i="16" s="1"/>
  <c r="I12" i="16" s="1"/>
  <c r="I13" i="16" s="1"/>
  <c r="I14" i="16" s="1"/>
  <c r="I15" i="16" s="1"/>
  <c r="I16" i="16" s="1"/>
  <c r="I17" i="16" s="1"/>
  <c r="I18" i="16" s="1"/>
  <c r="G19" i="16"/>
  <c r="I10" i="3" l="1"/>
  <c r="I11" i="3" s="1"/>
  <c r="I12" i="3" s="1"/>
  <c r="I6" i="3"/>
  <c r="I7" i="3" s="1"/>
  <c r="I8" i="3" s="1"/>
  <c r="I13" i="3" l="1"/>
  <c r="I14" i="3" s="1"/>
  <c r="I15" i="3" s="1"/>
  <c r="I16" i="3" s="1"/>
  <c r="I17" i="3" s="1"/>
  <c r="I18" i="3" s="1"/>
  <c r="I19" i="3" s="1"/>
  <c r="I20" i="3" s="1"/>
  <c r="I9" i="1"/>
  <c r="I10" i="1" s="1"/>
  <c r="I11" i="1" s="1"/>
  <c r="I12" i="1" s="1"/>
  <c r="I13" i="1" s="1"/>
  <c r="I14" i="1" s="1"/>
  <c r="I15" i="1" s="1"/>
  <c r="I16" i="1" s="1"/>
  <c r="I17" i="1" s="1"/>
  <c r="I18" i="1" s="1"/>
  <c r="G21" i="3"/>
  <c r="L8" i="3"/>
  <c r="L6" i="3" s="1"/>
  <c r="I4" i="1"/>
  <c r="I5" i="1" s="1"/>
  <c r="I6" i="1" s="1"/>
  <c r="L11" i="3" l="1"/>
  <c r="I21" i="3"/>
</calcChain>
</file>

<file path=xl/sharedStrings.xml><?xml version="1.0" encoding="utf-8"?>
<sst xmlns="http://schemas.openxmlformats.org/spreadsheetml/2006/main" count="420" uniqueCount="67">
  <si>
    <t>科目</t>
    <rPh sb="0" eb="2">
      <t>カモク</t>
    </rPh>
    <phoneticPr fontId="5"/>
  </si>
  <si>
    <t>収入金額</t>
    <rPh sb="0" eb="2">
      <t>シュウニュウ</t>
    </rPh>
    <rPh sb="2" eb="4">
      <t>キンガク</t>
    </rPh>
    <phoneticPr fontId="5"/>
  </si>
  <si>
    <t>支払金額</t>
    <rPh sb="0" eb="2">
      <t>シハライ</t>
    </rPh>
    <rPh sb="2" eb="4">
      <t>キンガク</t>
    </rPh>
    <phoneticPr fontId="5"/>
  </si>
  <si>
    <t>差引金額</t>
    <rPh sb="0" eb="2">
      <t>サシヒキ</t>
    </rPh>
    <rPh sb="2" eb="4">
      <t>キンガク</t>
    </rPh>
    <phoneticPr fontId="5"/>
  </si>
  <si>
    <t>支出</t>
    <rPh sb="0" eb="2">
      <t>シシュツ</t>
    </rPh>
    <phoneticPr fontId="5"/>
  </si>
  <si>
    <t>SC活動費</t>
    <phoneticPr fontId="5"/>
  </si>
  <si>
    <t>ボランティア活動費合計</t>
    <rPh sb="9" eb="11">
      <t>ゴウケイ</t>
    </rPh>
    <phoneticPr fontId="5"/>
  </si>
  <si>
    <t>ボランティア給食費</t>
  </si>
  <si>
    <t>ボランティア交通費</t>
    <phoneticPr fontId="5"/>
  </si>
  <si>
    <t>ゲストティーチャー費</t>
  </si>
  <si>
    <t>合計</t>
    <rPh sb="0" eb="2">
      <t>ゴウケイ</t>
    </rPh>
    <phoneticPr fontId="5"/>
  </si>
  <si>
    <t>支払日</t>
    <rPh sb="0" eb="3">
      <t>シハライビ</t>
    </rPh>
    <phoneticPr fontId="5"/>
  </si>
  <si>
    <t>活動日</t>
    <rPh sb="0" eb="3">
      <t>カツドウビ</t>
    </rPh>
    <phoneticPr fontId="3"/>
  </si>
  <si>
    <t>活動名</t>
    <rPh sb="0" eb="2">
      <t>カツドウ</t>
    </rPh>
    <rPh sb="2" eb="3">
      <t>メイ</t>
    </rPh>
    <phoneticPr fontId="5"/>
  </si>
  <si>
    <t>支払先</t>
    <rPh sb="0" eb="2">
      <t>シハラ</t>
    </rPh>
    <rPh sb="2" eb="3">
      <t>サキ</t>
    </rPh>
    <phoneticPr fontId="3"/>
  </si>
  <si>
    <t>ボランティア給食費</t>
    <phoneticPr fontId="3"/>
  </si>
  <si>
    <t>ゲストティーチャー費</t>
    <phoneticPr fontId="3"/>
  </si>
  <si>
    <t>ボランティア活動費</t>
    <phoneticPr fontId="3"/>
  </si>
  <si>
    <t>ボランティア給食費</t>
    <phoneticPr fontId="5"/>
  </si>
  <si>
    <t>ゲストティーチャー費</t>
    <phoneticPr fontId="5"/>
  </si>
  <si>
    <t>ボランティア活動費</t>
    <phoneticPr fontId="5"/>
  </si>
  <si>
    <t>科目</t>
    <rPh sb="0" eb="2">
      <t>カモク</t>
    </rPh>
    <phoneticPr fontId="3"/>
  </si>
  <si>
    <t>←消さない</t>
    <rPh sb="1" eb="2">
      <t>ケ</t>
    </rPh>
    <phoneticPr fontId="3"/>
  </si>
  <si>
    <t>北区　太郎</t>
    <rPh sb="0" eb="2">
      <t>キタク</t>
    </rPh>
    <rPh sb="3" eb="5">
      <t>タロウ</t>
    </rPh>
    <phoneticPr fontId="3"/>
  </si>
  <si>
    <t>農業体験（脱穀）（282円×2名×2日）</t>
    <rPh sb="0" eb="2">
      <t>ノウギョウ</t>
    </rPh>
    <rPh sb="2" eb="4">
      <t>タイケン</t>
    </rPh>
    <rPh sb="5" eb="7">
      <t>ダッコク</t>
    </rPh>
    <rPh sb="12" eb="13">
      <t>エン</t>
    </rPh>
    <rPh sb="15" eb="16">
      <t>メイ</t>
    </rPh>
    <rPh sb="18" eb="19">
      <t>ヒ</t>
    </rPh>
    <phoneticPr fontId="3"/>
  </si>
  <si>
    <t>〇〇小学校</t>
    <rPh sb="2" eb="5">
      <t>ショウガッコウ</t>
    </rPh>
    <phoneticPr fontId="3"/>
  </si>
  <si>
    <t>北区スクールコーディネーター連絡協議会より</t>
    <rPh sb="0" eb="2">
      <t>キタク</t>
    </rPh>
    <rPh sb="14" eb="16">
      <t>レンラク</t>
    </rPh>
    <rPh sb="16" eb="19">
      <t>キョウギカイ</t>
    </rPh>
    <phoneticPr fontId="3"/>
  </si>
  <si>
    <t>番号</t>
    <rPh sb="0" eb="2">
      <t>バンゴウ</t>
    </rPh>
    <phoneticPr fontId="5"/>
  </si>
  <si>
    <t>記入例</t>
    <rPh sb="0" eb="2">
      <t>キニュウ</t>
    </rPh>
    <rPh sb="2" eb="3">
      <t>レイ</t>
    </rPh>
    <phoneticPr fontId="3"/>
  </si>
  <si>
    <t>北区スクールコーディネーター連絡協議会より</t>
    <phoneticPr fontId="3"/>
  </si>
  <si>
    <t>キャリア教育（2000円×1名×4時間）</t>
  </si>
  <si>
    <t>北区　花子</t>
    <rPh sb="0" eb="2">
      <t>キタク</t>
    </rPh>
    <rPh sb="3" eb="5">
      <t>ハナコ</t>
    </rPh>
    <phoneticPr fontId="3"/>
  </si>
  <si>
    <t>5/24～26</t>
    <phoneticPr fontId="3"/>
  </si>
  <si>
    <t>提出者：　〇〇　〇〇</t>
    <rPh sb="0" eb="2">
      <t>テイシュツ</t>
    </rPh>
    <rPh sb="2" eb="3">
      <t>シャ</t>
    </rPh>
    <phoneticPr fontId="3"/>
  </si>
  <si>
    <t>稲刈体験（282円×3名×2日）</t>
    <rPh sb="8" eb="9">
      <t>エン</t>
    </rPh>
    <rPh sb="11" eb="12">
      <t>メイ</t>
    </rPh>
    <rPh sb="14" eb="15">
      <t>ヒ</t>
    </rPh>
    <phoneticPr fontId="3"/>
  </si>
  <si>
    <t>脱穀指導（2000円×2人×2時間）</t>
    <rPh sb="2" eb="4">
      <t>シドウ</t>
    </rPh>
    <rPh sb="9" eb="10">
      <t>エン</t>
    </rPh>
    <rPh sb="12" eb="13">
      <t>ヒト</t>
    </rPh>
    <rPh sb="15" eb="17">
      <t>ジカン</t>
    </rPh>
    <phoneticPr fontId="3"/>
  </si>
  <si>
    <t>ボランティア周知用コピー用紙（2000円）</t>
    <rPh sb="6" eb="9">
      <t>シュウチヨウ</t>
    </rPh>
    <rPh sb="12" eb="14">
      <t>ヨウシ</t>
    </rPh>
    <rPh sb="19" eb="20">
      <t>エン</t>
    </rPh>
    <phoneticPr fontId="3"/>
  </si>
  <si>
    <t>文房具屋〇〇</t>
    <rPh sb="0" eb="3">
      <t>ブンボウグ</t>
    </rPh>
    <rPh sb="3" eb="4">
      <t>ヤ</t>
    </rPh>
    <phoneticPr fontId="3"/>
  </si>
  <si>
    <t>ボランティア交通費</t>
  </si>
  <si>
    <t>校外学習引率補助（王子～赤羽間往復340円×2名）</t>
    <rPh sb="0" eb="2">
      <t>コウガイ</t>
    </rPh>
    <rPh sb="2" eb="4">
      <t>ガクシュウ</t>
    </rPh>
    <rPh sb="4" eb="6">
      <t>インソツ</t>
    </rPh>
    <rPh sb="6" eb="8">
      <t>ホジョ</t>
    </rPh>
    <rPh sb="9" eb="11">
      <t>オウジ</t>
    </rPh>
    <rPh sb="12" eb="14">
      <t>アカバネ</t>
    </rPh>
    <rPh sb="14" eb="15">
      <t>アイダ</t>
    </rPh>
    <rPh sb="15" eb="17">
      <t>オウフク</t>
    </rPh>
    <rPh sb="20" eb="21">
      <t>エン</t>
    </rPh>
    <rPh sb="23" eb="24">
      <t>メイ</t>
    </rPh>
    <phoneticPr fontId="3"/>
  </si>
  <si>
    <t>ボランティア活動費</t>
  </si>
  <si>
    <t>コンビニエンスストア</t>
    <phoneticPr fontId="3"/>
  </si>
  <si>
    <t>SC活動費</t>
    <phoneticPr fontId="3"/>
  </si>
  <si>
    <r>
      <t>書き初め指導（5000円×3名×5日）</t>
    </r>
    <r>
      <rPr>
        <sz val="12"/>
        <color rgb="FFFF0000"/>
        <rFont val="游ゴシック"/>
        <family val="3"/>
        <charset val="128"/>
        <scheme val="minor"/>
      </rPr>
      <t>（立て替え38,412円）</t>
    </r>
    <rPh sb="0" eb="1">
      <t>カ</t>
    </rPh>
    <rPh sb="2" eb="3">
      <t>ゾ</t>
    </rPh>
    <rPh sb="4" eb="6">
      <t>シドウ</t>
    </rPh>
    <rPh sb="11" eb="12">
      <t>エン</t>
    </rPh>
    <rPh sb="14" eb="15">
      <t>メイ</t>
    </rPh>
    <rPh sb="17" eb="18">
      <t>ヒ</t>
    </rPh>
    <rPh sb="20" eb="21">
      <t>タ</t>
    </rPh>
    <rPh sb="22" eb="23">
      <t>カ</t>
    </rPh>
    <rPh sb="30" eb="31">
      <t>エン</t>
    </rPh>
    <phoneticPr fontId="3"/>
  </si>
  <si>
    <t>運動会ボランティア打ち合わせ用お茶（104円×10本）</t>
    <rPh sb="0" eb="3">
      <t>ウンドウカイ</t>
    </rPh>
    <rPh sb="9" eb="10">
      <t>ウ</t>
    </rPh>
    <rPh sb="11" eb="12">
      <t>ア</t>
    </rPh>
    <rPh sb="14" eb="15">
      <t>ヨウ</t>
    </rPh>
    <rPh sb="16" eb="17">
      <t>チャ</t>
    </rPh>
    <rPh sb="21" eb="22">
      <t>エン</t>
    </rPh>
    <rPh sb="25" eb="26">
      <t>ホン</t>
    </rPh>
    <phoneticPr fontId="3"/>
  </si>
  <si>
    <t>ＪＲ東日本</t>
    <rPh sb="2" eb="3">
      <t>ヒガシ</t>
    </rPh>
    <rPh sb="3" eb="5">
      <t>ニホン</t>
    </rPh>
    <phoneticPr fontId="3"/>
  </si>
  <si>
    <t>令和 6年度　金銭出納簿　(　〇〇学校)　5月分</t>
    <rPh sb="0" eb="1">
      <t>レイ</t>
    </rPh>
    <rPh sb="1" eb="2">
      <t>ワ</t>
    </rPh>
    <rPh sb="4" eb="6">
      <t>ネンド</t>
    </rPh>
    <rPh sb="7" eb="9">
      <t>キンセン</t>
    </rPh>
    <rPh sb="9" eb="12">
      <t>スイトウボ</t>
    </rPh>
    <rPh sb="17" eb="19">
      <t>ガッコウ</t>
    </rPh>
    <rPh sb="22" eb="23">
      <t>ガツ</t>
    </rPh>
    <rPh sb="23" eb="24">
      <t>ブン</t>
    </rPh>
    <phoneticPr fontId="5"/>
  </si>
  <si>
    <t>年度　金銭出納簿</t>
  </si>
  <si>
    <t>令和</t>
    <phoneticPr fontId="3"/>
  </si>
  <si>
    <t>学校名：</t>
    <rPh sb="0" eb="3">
      <t>ガッコウメイ</t>
    </rPh>
    <phoneticPr fontId="3"/>
  </si>
  <si>
    <t>会計担当：</t>
    <rPh sb="0" eb="4">
      <t>カイケイタントウ</t>
    </rPh>
    <phoneticPr fontId="3"/>
  </si>
  <si>
    <t>当月合計</t>
    <rPh sb="0" eb="2">
      <t>トウゲツ</t>
    </rPh>
    <rPh sb="2" eb="4">
      <t>ゴウケイ</t>
    </rPh>
    <phoneticPr fontId="3"/>
  </si>
  <si>
    <r>
      <t xml:space="preserve">・必ず、「領収書」と「活動報告書」と一緒に提出してください。
</t>
    </r>
    <r>
      <rPr>
        <sz val="11"/>
        <color theme="1"/>
        <rFont val="游ゴシック"/>
        <family val="3"/>
        <charset val="128"/>
        <scheme val="minor"/>
      </rPr>
      <t xml:space="preserve">・「SC活動費」：ボランティア周知のための郵券、会議用のお水またはお茶等
・「ボランティア活動費」：ボランティアさんが使用する消耗品（例：軍手・名札ケースなど）　
</t>
    </r>
    <r>
      <rPr>
        <sz val="14"/>
        <color rgb="FFFF0000"/>
        <rFont val="游ゴシック"/>
        <family val="3"/>
        <charset val="128"/>
        <scheme val="minor"/>
      </rPr>
      <t>※ご不明点は、事務局までお問い合わせください。</t>
    </r>
    <r>
      <rPr>
        <sz val="11"/>
        <color theme="1"/>
        <rFont val="游ゴシック"/>
        <family val="3"/>
        <charset val="128"/>
        <scheme val="minor"/>
      </rPr>
      <t>　</t>
    </r>
    <phoneticPr fontId="3"/>
  </si>
  <si>
    <t>5月分より繰越</t>
    <phoneticPr fontId="3"/>
  </si>
  <si>
    <t>6月分より繰越</t>
    <phoneticPr fontId="3"/>
  </si>
  <si>
    <t>7月分より繰越</t>
    <phoneticPr fontId="3"/>
  </si>
  <si>
    <t xml:space="preserve">          </t>
    <phoneticPr fontId="5"/>
  </si>
  <si>
    <t>8月分より繰越</t>
    <phoneticPr fontId="3"/>
  </si>
  <si>
    <t>9月分より繰越</t>
    <phoneticPr fontId="3"/>
  </si>
  <si>
    <t>10月分より繰越</t>
    <phoneticPr fontId="3"/>
  </si>
  <si>
    <t>11月分より繰越</t>
    <phoneticPr fontId="3"/>
  </si>
  <si>
    <t>12月分より繰越</t>
    <phoneticPr fontId="3"/>
  </si>
  <si>
    <t>1月分より繰越</t>
    <phoneticPr fontId="3"/>
  </si>
  <si>
    <t>2月分より繰越</t>
    <phoneticPr fontId="3"/>
  </si>
  <si>
    <t>年間合計支出</t>
    <rPh sb="0" eb="2">
      <t>ネンカン</t>
    </rPh>
    <rPh sb="2" eb="4">
      <t>ゴウケイ</t>
    </rPh>
    <rPh sb="4" eb="6">
      <t>シシュツ</t>
    </rPh>
    <phoneticPr fontId="3"/>
  </si>
  <si>
    <t>←表紙シートで最初に会計年度、学校名、会計担当者名を入力してください。</t>
    <rPh sb="1" eb="3">
      <t>ヒョウシ</t>
    </rPh>
    <rPh sb="7" eb="9">
      <t>サイショ</t>
    </rPh>
    <rPh sb="10" eb="14">
      <t>カイケイネンド</t>
    </rPh>
    <rPh sb="15" eb="18">
      <t>ガッコウメイ</t>
    </rPh>
    <rPh sb="19" eb="24">
      <t>カイケイタントウシャ</t>
    </rPh>
    <rPh sb="24" eb="25">
      <t>メイ</t>
    </rPh>
    <rPh sb="26" eb="28">
      <t>ニュウリョク</t>
    </rPh>
    <phoneticPr fontId="3"/>
  </si>
  <si>
    <t>年度末残金：</t>
    <rPh sb="0" eb="3">
      <t xml:space="preserve">ネンドマツ </t>
    </rPh>
    <rPh sb="3" eb="5">
      <t xml:space="preserve">ザンキン 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</si>
</sst>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m/d"/>
    <numFmt numFmtId="178" formatCode="#,###_ "/>
    <numFmt numFmtId="179" formatCode="0_);[Red]\(0\)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b/>
      <u/>
      <sz val="14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sz val="16"/>
      <color theme="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38" fontId="2" fillId="0" borderId="0" xfId="1" applyFont="1">
      <alignment vertical="center"/>
    </xf>
    <xf numFmtId="38" fontId="2" fillId="0" borderId="5" xfId="1" applyFont="1" applyFill="1" applyBorder="1" applyAlignment="1">
      <alignment horizontal="right" vertical="center"/>
    </xf>
    <xf numFmtId="178" fontId="2" fillId="0" borderId="5" xfId="0" applyNumberFormat="1" applyFont="1" applyBorder="1">
      <alignment vertical="center"/>
    </xf>
    <xf numFmtId="178" fontId="2" fillId="2" borderId="5" xfId="0" applyNumberFormat="1" applyFont="1" applyFill="1" applyBorder="1">
      <alignment vertical="center"/>
    </xf>
    <xf numFmtId="176" fontId="2" fillId="4" borderId="5" xfId="0" applyNumberFormat="1" applyFont="1" applyFill="1" applyBorder="1">
      <alignment vertical="center"/>
    </xf>
    <xf numFmtId="177" fontId="2" fillId="0" borderId="9" xfId="0" applyNumberFormat="1" applyFont="1" applyBorder="1">
      <alignment vertical="center"/>
    </xf>
    <xf numFmtId="178" fontId="2" fillId="2" borderId="2" xfId="0" applyNumberFormat="1" applyFont="1" applyFill="1" applyBorder="1">
      <alignment vertical="center"/>
    </xf>
    <xf numFmtId="178" fontId="2" fillId="0" borderId="2" xfId="0" applyNumberFormat="1" applyFont="1" applyBorder="1">
      <alignment vertical="center"/>
    </xf>
    <xf numFmtId="176" fontId="2" fillId="2" borderId="5" xfId="0" applyNumberFormat="1" applyFont="1" applyFill="1" applyBorder="1">
      <alignment vertical="center"/>
    </xf>
    <xf numFmtId="176" fontId="2" fillId="0" borderId="5" xfId="0" applyNumberFormat="1" applyFont="1" applyBorder="1">
      <alignment vertical="center"/>
    </xf>
    <xf numFmtId="38" fontId="0" fillId="0" borderId="0" xfId="1" applyFont="1">
      <alignment vertical="center"/>
    </xf>
    <xf numFmtId="177" fontId="2" fillId="0" borderId="5" xfId="0" applyNumberFormat="1" applyFont="1" applyBorder="1">
      <alignment vertical="center"/>
    </xf>
    <xf numFmtId="176" fontId="2" fillId="0" borderId="9" xfId="0" applyNumberFormat="1" applyFont="1" applyBorder="1">
      <alignment vertical="center"/>
    </xf>
    <xf numFmtId="176" fontId="2" fillId="2" borderId="2" xfId="0" applyNumberFormat="1" applyFont="1" applyFill="1" applyBorder="1">
      <alignment vertical="center"/>
    </xf>
    <xf numFmtId="176" fontId="2" fillId="0" borderId="2" xfId="0" applyNumberFormat="1" applyFont="1" applyBorder="1">
      <alignment vertical="center"/>
    </xf>
    <xf numFmtId="38" fontId="0" fillId="0" borderId="0" xfId="1" applyFont="1" applyBorder="1">
      <alignment vertical="center"/>
    </xf>
    <xf numFmtId="176" fontId="0" fillId="0" borderId="0" xfId="0" applyNumberFormat="1">
      <alignment vertical="center"/>
    </xf>
    <xf numFmtId="176" fontId="2" fillId="4" borderId="11" xfId="0" applyNumberFormat="1" applyFont="1" applyFill="1" applyBorder="1">
      <alignment vertical="center"/>
    </xf>
    <xf numFmtId="177" fontId="2" fillId="0" borderId="15" xfId="0" applyNumberFormat="1" applyFont="1" applyBorder="1">
      <alignment vertical="center"/>
    </xf>
    <xf numFmtId="177" fontId="2" fillId="0" borderId="11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11" xfId="0" applyFont="1" applyBorder="1" applyAlignment="1">
      <alignment horizontal="center" vertical="center" shrinkToFit="1"/>
    </xf>
    <xf numFmtId="38" fontId="2" fillId="0" borderId="20" xfId="1" applyFont="1" applyBorder="1" applyAlignment="1">
      <alignment horizontal="center" vertical="center"/>
    </xf>
    <xf numFmtId="0" fontId="4" fillId="0" borderId="22" xfId="0" applyFont="1" applyBorder="1">
      <alignment vertical="center"/>
    </xf>
    <xf numFmtId="0" fontId="4" fillId="0" borderId="14" xfId="0" applyFont="1" applyBorder="1">
      <alignment vertical="center"/>
    </xf>
    <xf numFmtId="38" fontId="2" fillId="0" borderId="24" xfId="1" applyFont="1" applyBorder="1">
      <alignment vertical="center"/>
    </xf>
    <xf numFmtId="0" fontId="0" fillId="0" borderId="2" xfId="0" applyBorder="1">
      <alignment vertical="center"/>
    </xf>
    <xf numFmtId="0" fontId="4" fillId="0" borderId="16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177" fontId="2" fillId="5" borderId="9" xfId="0" applyNumberFormat="1" applyFont="1" applyFill="1" applyBorder="1">
      <alignment vertical="center"/>
    </xf>
    <xf numFmtId="177" fontId="2" fillId="5" borderId="15" xfId="0" applyNumberFormat="1" applyFont="1" applyFill="1" applyBorder="1">
      <alignment vertical="center"/>
    </xf>
    <xf numFmtId="178" fontId="2" fillId="5" borderId="5" xfId="0" applyNumberFormat="1" applyFont="1" applyFill="1" applyBorder="1">
      <alignment vertical="center"/>
    </xf>
    <xf numFmtId="176" fontId="2" fillId="5" borderId="15" xfId="0" applyNumberFormat="1" applyFont="1" applyFill="1" applyBorder="1">
      <alignment vertical="center"/>
    </xf>
    <xf numFmtId="14" fontId="6" fillId="5" borderId="10" xfId="0" applyNumberFormat="1" applyFont="1" applyFill="1" applyBorder="1">
      <alignment vertical="center"/>
    </xf>
    <xf numFmtId="14" fontId="7" fillId="5" borderId="10" xfId="0" applyNumberFormat="1" applyFont="1" applyFill="1" applyBorder="1">
      <alignment vertical="center"/>
    </xf>
    <xf numFmtId="56" fontId="4" fillId="0" borderId="10" xfId="0" applyNumberFormat="1" applyFont="1" applyBorder="1" applyAlignment="1">
      <alignment vertical="center" shrinkToFit="1"/>
    </xf>
    <xf numFmtId="56" fontId="4" fillId="5" borderId="10" xfId="0" applyNumberFormat="1" applyFont="1" applyFill="1" applyBorder="1" applyAlignment="1">
      <alignment vertical="center" shrinkToFit="1"/>
    </xf>
    <xf numFmtId="38" fontId="2" fillId="5" borderId="5" xfId="1" applyFont="1" applyFill="1" applyBorder="1">
      <alignment vertical="center"/>
    </xf>
    <xf numFmtId="179" fontId="2" fillId="0" borderId="9" xfId="0" applyNumberFormat="1" applyFont="1" applyBorder="1">
      <alignment vertical="center"/>
    </xf>
    <xf numFmtId="0" fontId="10" fillId="0" borderId="0" xfId="0" applyFont="1" applyAlignment="1"/>
    <xf numFmtId="0" fontId="7" fillId="0" borderId="11" xfId="0" applyFont="1" applyBorder="1" applyAlignment="1">
      <alignment horizontal="center" vertical="center" shrinkToFit="1"/>
    </xf>
    <xf numFmtId="177" fontId="6" fillId="0" borderId="9" xfId="0" applyNumberFormat="1" applyFont="1" applyBorder="1">
      <alignment vertical="center"/>
    </xf>
    <xf numFmtId="177" fontId="2" fillId="0" borderId="9" xfId="0" applyNumberFormat="1" applyFont="1" applyBorder="1" applyAlignment="1">
      <alignment vertical="center" wrapText="1"/>
    </xf>
    <xf numFmtId="177" fontId="15" fillId="0" borderId="9" xfId="0" applyNumberFormat="1" applyFont="1" applyBorder="1" applyAlignment="1">
      <alignment vertical="center" wrapText="1"/>
    </xf>
    <xf numFmtId="0" fontId="14" fillId="0" borderId="0" xfId="0" applyFont="1">
      <alignment vertical="center"/>
    </xf>
    <xf numFmtId="0" fontId="2" fillId="5" borderId="9" xfId="0" applyFont="1" applyFill="1" applyBorder="1" applyAlignment="1">
      <alignment horizontal="center" vertical="center" shrinkToFit="1"/>
    </xf>
    <xf numFmtId="0" fontId="2" fillId="5" borderId="5" xfId="0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6" fillId="0" borderId="2" xfId="0" applyFont="1" applyBorder="1" applyAlignment="1">
      <alignment vertical="center" shrinkToFit="1"/>
    </xf>
    <xf numFmtId="38" fontId="2" fillId="0" borderId="25" xfId="1" applyFont="1" applyBorder="1" applyAlignment="1">
      <alignment horizontal="center" vertical="center"/>
    </xf>
    <xf numFmtId="0" fontId="16" fillId="0" borderId="28" xfId="0" applyFont="1" applyBorder="1" applyAlignment="1">
      <alignment horizontal="right" vertical="center"/>
    </xf>
    <xf numFmtId="0" fontId="16" fillId="0" borderId="29" xfId="0" applyFont="1" applyBorder="1">
      <alignment vertical="center"/>
    </xf>
    <xf numFmtId="0" fontId="16" fillId="0" borderId="30" xfId="0" applyFont="1" applyBorder="1">
      <alignment vertical="center"/>
    </xf>
    <xf numFmtId="0" fontId="0" fillId="0" borderId="32" xfId="0" applyBorder="1" applyAlignment="1">
      <alignment horizontal="right" vertical="center"/>
    </xf>
    <xf numFmtId="0" fontId="16" fillId="0" borderId="3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14" fontId="6" fillId="5" borderId="5" xfId="0" applyNumberFormat="1" applyFont="1" applyFill="1" applyBorder="1">
      <alignment vertical="center"/>
    </xf>
    <xf numFmtId="177" fontId="6" fillId="5" borderId="5" xfId="0" applyNumberFormat="1" applyFont="1" applyFill="1" applyBorder="1">
      <alignment vertical="center"/>
    </xf>
    <xf numFmtId="0" fontId="6" fillId="5" borderId="5" xfId="0" applyFont="1" applyFill="1" applyBorder="1" applyAlignment="1">
      <alignment horizontal="center" vertical="center" shrinkToFit="1"/>
    </xf>
    <xf numFmtId="178" fontId="6" fillId="5" borderId="5" xfId="0" applyNumberFormat="1" applyFont="1" applyFill="1" applyBorder="1">
      <alignment vertical="center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18" fillId="0" borderId="0" xfId="0" applyFont="1" applyAlignment="1">
      <alignment vertical="center" shrinkToFit="1"/>
    </xf>
    <xf numFmtId="0" fontId="19" fillId="0" borderId="0" xfId="0" applyFont="1" applyAlignment="1">
      <alignment vertical="center" shrinkToFit="1"/>
    </xf>
    <xf numFmtId="38" fontId="2" fillId="0" borderId="26" xfId="1" applyFont="1" applyFill="1" applyBorder="1" applyAlignment="1">
      <alignment horizontal="right" vertical="center" indent="1"/>
    </xf>
    <xf numFmtId="38" fontId="2" fillId="0" borderId="27" xfId="1" applyFont="1" applyBorder="1" applyAlignment="1">
      <alignment horizontal="right" vertical="center" indent="1"/>
    </xf>
    <xf numFmtId="178" fontId="6" fillId="2" borderId="9" xfId="0" applyNumberFormat="1" applyFont="1" applyFill="1" applyBorder="1">
      <alignment vertical="center"/>
    </xf>
    <xf numFmtId="178" fontId="6" fillId="0" borderId="9" xfId="0" applyNumberFormat="1" applyFont="1" applyBorder="1">
      <alignment vertical="center"/>
    </xf>
    <xf numFmtId="177" fontId="6" fillId="5" borderId="37" xfId="0" applyNumberFormat="1" applyFont="1" applyFill="1" applyBorder="1">
      <alignment vertical="center"/>
    </xf>
    <xf numFmtId="177" fontId="6" fillId="5" borderId="38" xfId="0" applyNumberFormat="1" applyFont="1" applyFill="1" applyBorder="1">
      <alignment vertical="center"/>
    </xf>
    <xf numFmtId="0" fontId="6" fillId="5" borderId="38" xfId="0" applyFont="1" applyFill="1" applyBorder="1" applyAlignment="1">
      <alignment horizontal="center" vertical="center" shrinkToFit="1"/>
    </xf>
    <xf numFmtId="14" fontId="6" fillId="5" borderId="38" xfId="0" applyNumberFormat="1" applyFont="1" applyFill="1" applyBorder="1">
      <alignment vertical="center"/>
    </xf>
    <xf numFmtId="178" fontId="6" fillId="5" borderId="38" xfId="0" applyNumberFormat="1" applyFont="1" applyFill="1" applyBorder="1">
      <alignment vertical="center"/>
    </xf>
    <xf numFmtId="176" fontId="6" fillId="5" borderId="39" xfId="0" applyNumberFormat="1" applyFont="1" applyFill="1" applyBorder="1">
      <alignment vertical="center"/>
    </xf>
    <xf numFmtId="177" fontId="6" fillId="5" borderId="40" xfId="0" applyNumberFormat="1" applyFont="1" applyFill="1" applyBorder="1">
      <alignment vertical="center"/>
    </xf>
    <xf numFmtId="176" fontId="6" fillId="5" borderId="41" xfId="0" applyNumberFormat="1" applyFont="1" applyFill="1" applyBorder="1">
      <alignment vertical="center"/>
    </xf>
    <xf numFmtId="177" fontId="6" fillId="5" borderId="42" xfId="0" applyNumberFormat="1" applyFont="1" applyFill="1" applyBorder="1">
      <alignment vertical="center"/>
    </xf>
    <xf numFmtId="177" fontId="6" fillId="5" borderId="43" xfId="0" applyNumberFormat="1" applyFont="1" applyFill="1" applyBorder="1">
      <alignment vertical="center"/>
    </xf>
    <xf numFmtId="0" fontId="6" fillId="5" borderId="43" xfId="0" applyFont="1" applyFill="1" applyBorder="1" applyAlignment="1">
      <alignment horizontal="center" vertical="center" shrinkToFit="1"/>
    </xf>
    <xf numFmtId="56" fontId="6" fillId="5" borderId="43" xfId="0" applyNumberFormat="1" applyFont="1" applyFill="1" applyBorder="1" applyAlignment="1">
      <alignment vertical="center" shrinkToFit="1"/>
    </xf>
    <xf numFmtId="178" fontId="6" fillId="5" borderId="43" xfId="0" applyNumberFormat="1" applyFont="1" applyFill="1" applyBorder="1">
      <alignment vertical="center"/>
    </xf>
    <xf numFmtId="38" fontId="6" fillId="5" borderId="43" xfId="1" applyFont="1" applyFill="1" applyBorder="1">
      <alignment vertical="center"/>
    </xf>
    <xf numFmtId="176" fontId="6" fillId="5" borderId="44" xfId="0" applyNumberFormat="1" applyFont="1" applyFill="1" applyBorder="1">
      <alignment vertical="center"/>
    </xf>
    <xf numFmtId="179" fontId="6" fillId="0" borderId="52" xfId="0" applyNumberFormat="1" applyFont="1" applyBorder="1">
      <alignment vertical="center"/>
    </xf>
    <xf numFmtId="176" fontId="6" fillId="0" borderId="53" xfId="0" applyNumberFormat="1" applyFont="1" applyBorder="1">
      <alignment vertical="center"/>
    </xf>
    <xf numFmtId="179" fontId="6" fillId="0" borderId="50" xfId="0" applyNumberFormat="1" applyFont="1" applyBorder="1">
      <alignment vertical="center"/>
    </xf>
    <xf numFmtId="176" fontId="6" fillId="4" borderId="51" xfId="0" applyNumberFormat="1" applyFont="1" applyFill="1" applyBorder="1">
      <alignment vertical="center"/>
    </xf>
    <xf numFmtId="176" fontId="6" fillId="2" borderId="55" xfId="0" applyNumberFormat="1" applyFont="1" applyFill="1" applyBorder="1">
      <alignment vertical="center"/>
    </xf>
    <xf numFmtId="176" fontId="6" fillId="0" borderId="55" xfId="0" applyNumberFormat="1" applyFont="1" applyBorder="1">
      <alignment vertical="center"/>
    </xf>
    <xf numFmtId="176" fontId="6" fillId="4" borderId="56" xfId="0" applyNumberFormat="1" applyFont="1" applyFill="1" applyBorder="1">
      <alignment vertical="center"/>
    </xf>
    <xf numFmtId="177" fontId="6" fillId="0" borderId="5" xfId="0" applyNumberFormat="1" applyFont="1" applyBorder="1" applyProtection="1">
      <alignment vertical="center"/>
      <protection locked="0"/>
    </xf>
    <xf numFmtId="56" fontId="6" fillId="0" borderId="5" xfId="0" applyNumberFormat="1" applyFont="1" applyBorder="1" applyAlignment="1" applyProtection="1">
      <alignment vertical="center" shrinkToFit="1"/>
      <protection locked="0"/>
    </xf>
    <xf numFmtId="178" fontId="6" fillId="2" borderId="5" xfId="0" applyNumberFormat="1" applyFont="1" applyFill="1" applyBorder="1" applyProtection="1">
      <alignment vertical="center"/>
      <protection locked="0"/>
    </xf>
    <xf numFmtId="178" fontId="6" fillId="0" borderId="5" xfId="0" applyNumberFormat="1" applyFont="1" applyBorder="1" applyProtection="1">
      <alignment vertical="center"/>
      <protection locked="0"/>
    </xf>
    <xf numFmtId="176" fontId="6" fillId="2" borderId="5" xfId="0" applyNumberFormat="1" applyFont="1" applyFill="1" applyBorder="1" applyProtection="1">
      <alignment vertical="center"/>
      <protection locked="0"/>
    </xf>
    <xf numFmtId="176" fontId="6" fillId="0" borderId="5" xfId="0" applyNumberFormat="1" applyFont="1" applyBorder="1" applyProtection="1">
      <alignment vertical="center"/>
      <protection locked="0"/>
    </xf>
    <xf numFmtId="0" fontId="16" fillId="0" borderId="29" xfId="0" applyFont="1" applyBorder="1" applyProtection="1">
      <alignment vertical="center"/>
      <protection locked="0"/>
    </xf>
    <xf numFmtId="0" fontId="16" fillId="0" borderId="32" xfId="0" applyFont="1" applyBorder="1">
      <alignment vertical="center"/>
    </xf>
    <xf numFmtId="0" fontId="23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shrinkToFit="1"/>
    </xf>
    <xf numFmtId="176" fontId="2" fillId="3" borderId="2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76" fontId="2" fillId="2" borderId="11" xfId="0" applyNumberFormat="1" applyFont="1" applyFill="1" applyBorder="1" applyAlignment="1">
      <alignment horizontal="center" vertical="center"/>
    </xf>
    <xf numFmtId="176" fontId="2" fillId="2" borderId="17" xfId="0" applyNumberFormat="1" applyFont="1" applyFill="1" applyBorder="1" applyAlignment="1">
      <alignment horizontal="center" vertical="center"/>
    </xf>
    <xf numFmtId="176" fontId="2" fillId="2" borderId="1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shrinkToFit="1"/>
    </xf>
    <xf numFmtId="0" fontId="11" fillId="0" borderId="5" xfId="0" applyFont="1" applyBorder="1">
      <alignment vertical="center"/>
    </xf>
    <xf numFmtId="0" fontId="12" fillId="0" borderId="13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/>
    </xf>
    <xf numFmtId="0" fontId="16" fillId="0" borderId="31" xfId="0" applyFont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5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76" fontId="6" fillId="2" borderId="54" xfId="0" applyNumberFormat="1" applyFont="1" applyFill="1" applyBorder="1" applyAlignment="1">
      <alignment horizontal="center" vertical="center"/>
    </xf>
    <xf numFmtId="176" fontId="6" fillId="2" borderId="55" xfId="0" applyNumberFormat="1" applyFont="1" applyFill="1" applyBorder="1" applyAlignment="1">
      <alignment horizontal="center" vertical="center"/>
    </xf>
    <xf numFmtId="176" fontId="6" fillId="0" borderId="47" xfId="0" applyNumberFormat="1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46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6" fillId="0" borderId="4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2" borderId="46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6" fontId="6" fillId="3" borderId="46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0" borderId="45" xfId="0" applyFont="1" applyBorder="1" applyAlignment="1">
      <alignment horizontal="distributed" vertical="center"/>
    </xf>
    <xf numFmtId="0" fontId="6" fillId="0" borderId="48" xfId="0" applyFont="1" applyBorder="1" applyAlignment="1">
      <alignment horizontal="distributed" vertical="center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106456</xdr:colOff>
      <xdr:row>12</xdr:row>
      <xdr:rowOff>241728</xdr:rowOff>
    </xdr:from>
    <xdr:to>
      <xdr:col>13</xdr:col>
      <xdr:colOff>92850</xdr:colOff>
      <xdr:row>14</xdr:row>
      <xdr:rowOff>241726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223492" y="5412442"/>
          <a:ext cx="3170465" cy="108857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必ず、「領収書」と「活動報告書」と一緒に提出してください。</a:t>
          </a:r>
          <a:r>
            <a:rPr kumimoji="1" lang="ja-JP" altLang="en-US" sz="1400">
              <a:solidFill>
                <a:sysClr val="windowText" lastClr="000000"/>
              </a:solidFill>
            </a:rPr>
            <a:t>　　　　　　　　　　　　　　　　　</a:t>
          </a:r>
          <a:endParaRPr kumimoji="1" lang="ja-JP" altLang="en-US" sz="1100"/>
        </a:p>
      </xdr:txBody>
    </xdr:sp>
    <xdr:clientData/>
  </xdr:twoCellAnchor>
  <xdr:twoCellAnchor>
    <xdr:from>
      <xdr:col>10</xdr:col>
      <xdr:colOff>86768</xdr:colOff>
      <xdr:row>13</xdr:row>
      <xdr:rowOff>526198</xdr:rowOff>
    </xdr:from>
    <xdr:to>
      <xdr:col>13</xdr:col>
      <xdr:colOff>84047</xdr:colOff>
      <xdr:row>16</xdr:row>
      <xdr:rowOff>40023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203804" y="6241198"/>
          <a:ext cx="3181350" cy="1146682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「</a:t>
          </a:r>
          <a:r>
            <a:rPr kumimoji="1" lang="en-US" altLang="ja-JP" sz="1400">
              <a:solidFill>
                <a:sysClr val="windowText" lastClr="000000"/>
              </a:solidFill>
            </a:rPr>
            <a:t>SC</a:t>
          </a:r>
          <a:r>
            <a:rPr kumimoji="1" lang="ja-JP" altLang="en-US" sz="1400">
              <a:solidFill>
                <a:sysClr val="windowText" lastClr="000000"/>
              </a:solidFill>
            </a:rPr>
            <a:t>活動費」：ボランティア周知のための郵券、コピー用紙や文房具、会議用のお水又はお茶等　　　　　　　　　　　　　　　　　　　</a:t>
          </a:r>
          <a:endParaRPr kumimoji="1" lang="ja-JP" altLang="en-US" sz="1100"/>
        </a:p>
      </xdr:txBody>
    </xdr:sp>
    <xdr:clientData/>
  </xdr:twoCellAnchor>
  <xdr:twoCellAnchor>
    <xdr:from>
      <xdr:col>10</xdr:col>
      <xdr:colOff>105495</xdr:colOff>
      <xdr:row>15</xdr:row>
      <xdr:rowOff>461681</xdr:rowOff>
    </xdr:from>
    <xdr:to>
      <xdr:col>13</xdr:col>
      <xdr:colOff>59231</xdr:colOff>
      <xdr:row>18</xdr:row>
      <xdr:rowOff>143273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222531" y="7265252"/>
          <a:ext cx="3137807" cy="13144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「ボランティア活動費」：ボランティアさんが使用する消耗品（例：軍手・名札ケースなど）　　</a:t>
          </a:r>
          <a:endParaRPr kumimoji="1" lang="ja-JP" altLang="en-US" sz="1100"/>
        </a:p>
      </xdr:txBody>
    </xdr:sp>
    <xdr:clientData/>
  </xdr:twoCellAnchor>
  <xdr:twoCellAnchor>
    <xdr:from>
      <xdr:col>9</xdr:col>
      <xdr:colOff>48986</xdr:colOff>
      <xdr:row>17</xdr:row>
      <xdr:rowOff>470805</xdr:rowOff>
    </xdr:from>
    <xdr:to>
      <xdr:col>13</xdr:col>
      <xdr:colOff>122465</xdr:colOff>
      <xdr:row>21</xdr:row>
      <xdr:rowOff>40822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1043557" y="8362948"/>
          <a:ext cx="3380015" cy="151583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800">
              <a:solidFill>
                <a:srgbClr val="FF0000"/>
              </a:solidFill>
            </a:rPr>
            <a:t>※</a:t>
          </a:r>
          <a:r>
            <a:rPr kumimoji="1" lang="ja-JP" altLang="en-US" sz="1800">
              <a:solidFill>
                <a:srgbClr val="FF0000"/>
              </a:solidFill>
            </a:rPr>
            <a:t>ご不明点は、事務局までお問い合わせください。</a:t>
          </a:r>
          <a:endParaRPr kumimoji="1" lang="en-US" altLang="ja-JP" sz="1800">
            <a:solidFill>
              <a:srgbClr val="FF00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5</xdr:row>
      <xdr:rowOff>0</xdr:rowOff>
    </xdr:from>
    <xdr:to>
      <xdr:col>9</xdr:col>
      <xdr:colOff>27215</xdr:colOff>
      <xdr:row>8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1095375"/>
          <a:ext cx="9685565" cy="12858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2</xdr:row>
      <xdr:rowOff>459441</xdr:rowOff>
    </xdr:from>
    <xdr:to>
      <xdr:col>12</xdr:col>
      <xdr:colOff>22412</xdr:colOff>
      <xdr:row>11</xdr:row>
      <xdr:rowOff>11206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2270441" y="694765"/>
          <a:ext cx="1748118" cy="3541059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>
    <xdr:from>
      <xdr:col>10</xdr:col>
      <xdr:colOff>612322</xdr:colOff>
      <xdr:row>1</xdr:row>
      <xdr:rowOff>515547</xdr:rowOff>
    </xdr:from>
    <xdr:to>
      <xdr:col>12</xdr:col>
      <xdr:colOff>176892</xdr:colOff>
      <xdr:row>2</xdr:row>
      <xdr:rowOff>352551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59143" y="515547"/>
          <a:ext cx="2068285" cy="43571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chemeClr val="tx1"/>
              </a:solidFill>
            </a:rPr>
            <a:t>※</a:t>
          </a:r>
          <a:r>
            <a:rPr kumimoji="1" lang="ja-JP" altLang="en-US" sz="1400">
              <a:solidFill>
                <a:schemeClr val="tx1"/>
              </a:solidFill>
            </a:rPr>
            <a:t>自動計算されます。</a:t>
          </a:r>
        </a:p>
      </xdr:txBody>
    </xdr:sp>
    <xdr:clientData/>
  </xdr:twoCellAnchor>
  <xdr:twoCellAnchor>
    <xdr:from>
      <xdr:col>7</xdr:col>
      <xdr:colOff>779929</xdr:colOff>
      <xdr:row>2</xdr:row>
      <xdr:rowOff>421341</xdr:rowOff>
    </xdr:from>
    <xdr:to>
      <xdr:col>9</xdr:col>
      <xdr:colOff>33617</xdr:colOff>
      <xdr:row>4</xdr:row>
      <xdr:rowOff>336176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971429" y="656665"/>
          <a:ext cx="900953" cy="62080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>
    <xdr:from>
      <xdr:col>6</xdr:col>
      <xdr:colOff>354513</xdr:colOff>
      <xdr:row>1</xdr:row>
      <xdr:rowOff>493061</xdr:rowOff>
    </xdr:from>
    <xdr:to>
      <xdr:col>8</xdr:col>
      <xdr:colOff>690689</xdr:colOff>
      <xdr:row>2</xdr:row>
      <xdr:rowOff>346365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749377" y="493061"/>
          <a:ext cx="1912130" cy="4594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chemeClr val="tx1"/>
              </a:solidFill>
            </a:rPr>
            <a:t>※</a:t>
          </a:r>
          <a:r>
            <a:rPr kumimoji="1" lang="ja-JP" altLang="en-US" sz="1400">
              <a:solidFill>
                <a:schemeClr val="tx1"/>
              </a:solidFill>
            </a:rPr>
            <a:t>自動計算されます。</a:t>
          </a:r>
        </a:p>
      </xdr:txBody>
    </xdr:sp>
    <xdr:clientData/>
  </xdr:twoCellAnchor>
  <xdr:twoCellAnchor>
    <xdr:from>
      <xdr:col>7</xdr:col>
      <xdr:colOff>649941</xdr:colOff>
      <xdr:row>2</xdr:row>
      <xdr:rowOff>168088</xdr:rowOff>
    </xdr:from>
    <xdr:to>
      <xdr:col>8</xdr:col>
      <xdr:colOff>235323</xdr:colOff>
      <xdr:row>2</xdr:row>
      <xdr:rowOff>392206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8841441" y="403412"/>
          <a:ext cx="381000" cy="224118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526676</xdr:colOff>
      <xdr:row>2</xdr:row>
      <xdr:rowOff>179293</xdr:rowOff>
    </xdr:from>
    <xdr:to>
      <xdr:col>11</xdr:col>
      <xdr:colOff>585107</xdr:colOff>
      <xdr:row>2</xdr:row>
      <xdr:rowOff>421822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12106355" y="778007"/>
          <a:ext cx="58431" cy="242529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240447</xdr:colOff>
      <xdr:row>17</xdr:row>
      <xdr:rowOff>438150</xdr:rowOff>
    </xdr:from>
    <xdr:to>
      <xdr:col>7</xdr:col>
      <xdr:colOff>22412</xdr:colOff>
      <xdr:row>18</xdr:row>
      <xdr:rowOff>336177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994418" y="7890062"/>
          <a:ext cx="4219494" cy="43590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手持ちの残額と一致しているかご確認ください。　　　　　　　　　　　　　　　　　</a:t>
          </a:r>
          <a:endParaRPr kumimoji="1" lang="ja-JP" altLang="en-US" sz="1100"/>
        </a:p>
      </xdr:txBody>
    </xdr:sp>
    <xdr:clientData/>
  </xdr:twoCellAnchor>
  <xdr:twoCellAnchor>
    <xdr:from>
      <xdr:col>5</xdr:col>
      <xdr:colOff>289111</xdr:colOff>
      <xdr:row>17</xdr:row>
      <xdr:rowOff>468405</xdr:rowOff>
    </xdr:from>
    <xdr:to>
      <xdr:col>6</xdr:col>
      <xdr:colOff>762000</xdr:colOff>
      <xdr:row>18</xdr:row>
      <xdr:rowOff>291353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4043082" y="7920317"/>
          <a:ext cx="4126006" cy="36083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>
    <xdr:from>
      <xdr:col>4</xdr:col>
      <xdr:colOff>536186</xdr:colOff>
      <xdr:row>16</xdr:row>
      <xdr:rowOff>52765</xdr:rowOff>
    </xdr:from>
    <xdr:to>
      <xdr:col>6</xdr:col>
      <xdr:colOff>116444</xdr:colOff>
      <xdr:row>16</xdr:row>
      <xdr:rowOff>432644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3153490" y="7407722"/>
          <a:ext cx="4375889" cy="37987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経費が不足し、立て替えた金額を記入してください。　　　　　　　　　　　　　　　　　</a:t>
          </a:r>
          <a:endParaRPr kumimoji="1" lang="ja-JP" altLang="en-US" sz="1100"/>
        </a:p>
      </xdr:txBody>
    </xdr:sp>
    <xdr:clientData/>
  </xdr:twoCellAnchor>
  <xdr:twoCellAnchor>
    <xdr:from>
      <xdr:col>4</xdr:col>
      <xdr:colOff>492767</xdr:colOff>
      <xdr:row>16</xdr:row>
      <xdr:rowOff>76004</xdr:rowOff>
    </xdr:from>
    <xdr:to>
      <xdr:col>6</xdr:col>
      <xdr:colOff>125213</xdr:colOff>
      <xdr:row>16</xdr:row>
      <xdr:rowOff>457004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3110071" y="7430961"/>
          <a:ext cx="4428077" cy="3810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>
    <xdr:from>
      <xdr:col>5</xdr:col>
      <xdr:colOff>2050677</xdr:colOff>
      <xdr:row>15</xdr:row>
      <xdr:rowOff>93057</xdr:rowOff>
    </xdr:from>
    <xdr:to>
      <xdr:col>5</xdr:col>
      <xdr:colOff>2286001</xdr:colOff>
      <xdr:row>16</xdr:row>
      <xdr:rowOff>70645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/>
      </xdr:nvCxnSpPr>
      <xdr:spPr>
        <a:xfrm flipV="1">
          <a:off x="5802699" y="6901361"/>
          <a:ext cx="235324" cy="524241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784412</xdr:colOff>
      <xdr:row>20</xdr:row>
      <xdr:rowOff>11206</xdr:rowOff>
    </xdr:from>
    <xdr:to>
      <xdr:col>9</xdr:col>
      <xdr:colOff>56029</xdr:colOff>
      <xdr:row>21</xdr:row>
      <xdr:rowOff>67235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8975912" y="9076765"/>
          <a:ext cx="918882" cy="369794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>
    <xdr:from>
      <xdr:col>6</xdr:col>
      <xdr:colOff>289112</xdr:colOff>
      <xdr:row>18</xdr:row>
      <xdr:rowOff>311525</xdr:rowOff>
    </xdr:from>
    <xdr:to>
      <xdr:col>7</xdr:col>
      <xdr:colOff>750794</xdr:colOff>
      <xdr:row>19</xdr:row>
      <xdr:rowOff>459442</xdr:rowOff>
    </xdr:to>
    <xdr:cxnSp macro="">
      <xdr:nvCxnSpPr>
        <xdr:cNvPr id="47" name="直線矢印コネクタ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CxnSpPr/>
      </xdr:nvCxnSpPr>
      <xdr:spPr>
        <a:xfrm>
          <a:off x="7696200" y="8301319"/>
          <a:ext cx="1246094" cy="685799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2247899</xdr:colOff>
      <xdr:row>13</xdr:row>
      <xdr:rowOff>488577</xdr:rowOff>
    </xdr:from>
    <xdr:to>
      <xdr:col>6</xdr:col>
      <xdr:colOff>11206</xdr:colOff>
      <xdr:row>15</xdr:row>
      <xdr:rowOff>44825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5999921" y="5656925"/>
          <a:ext cx="1424220" cy="64955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>
    <xdr:from>
      <xdr:col>8</xdr:col>
      <xdr:colOff>721178</xdr:colOff>
      <xdr:row>12</xdr:row>
      <xdr:rowOff>40823</xdr:rowOff>
    </xdr:from>
    <xdr:to>
      <xdr:col>10</xdr:col>
      <xdr:colOff>272142</xdr:colOff>
      <xdr:row>13</xdr:row>
      <xdr:rowOff>122464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0872107" y="5211537"/>
          <a:ext cx="517071" cy="6259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600">
              <a:solidFill>
                <a:schemeClr val="tx1"/>
              </a:solidFill>
            </a:rPr>
            <a:t>・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・「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SC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活動費」：ボランティア周知のための郵券、コピー用紙や文房具、会議用のお水又はお茶等　</a:t>
          </a:r>
          <a:endParaRPr kumimoji="1" lang="en-US" altLang="ja-JP" sz="36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723899</xdr:colOff>
      <xdr:row>13</xdr:row>
      <xdr:rowOff>302080</xdr:rowOff>
    </xdr:from>
    <xdr:to>
      <xdr:col>10</xdr:col>
      <xdr:colOff>274863</xdr:colOff>
      <xdr:row>14</xdr:row>
      <xdr:rowOff>383721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0874828" y="6017080"/>
          <a:ext cx="517071" cy="6259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600">
              <a:solidFill>
                <a:schemeClr val="tx1"/>
              </a:solidFill>
            </a:rPr>
            <a:t>・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・「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SC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活動費」：ボランティア周知のための郵券、コピー用紙や文房具、会議用のお水又はお茶等　</a:t>
          </a:r>
          <a:endParaRPr kumimoji="1" lang="en-US" altLang="ja-JP" sz="36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753835</xdr:colOff>
      <xdr:row>15</xdr:row>
      <xdr:rowOff>236766</xdr:rowOff>
    </xdr:from>
    <xdr:to>
      <xdr:col>10</xdr:col>
      <xdr:colOff>304799</xdr:colOff>
      <xdr:row>16</xdr:row>
      <xdr:rowOff>318407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0904764" y="7040337"/>
          <a:ext cx="517071" cy="6259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600">
              <a:solidFill>
                <a:schemeClr val="tx1"/>
              </a:solidFill>
            </a:rPr>
            <a:t>・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・「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SC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活動費」：ボランティア周知のための郵券、コピー用紙や文房具、会議用のお水又はお茶等　</a:t>
          </a:r>
          <a:endParaRPr kumimoji="1" lang="en-US" altLang="ja-JP" sz="36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489856</xdr:colOff>
      <xdr:row>0</xdr:row>
      <xdr:rowOff>0</xdr:rowOff>
    </xdr:from>
    <xdr:to>
      <xdr:col>5</xdr:col>
      <xdr:colOff>3259942</xdr:colOff>
      <xdr:row>1</xdr:row>
      <xdr:rowOff>217715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7230466-76FA-29CB-34E3-9216AB495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856" y="0"/>
          <a:ext cx="6906657" cy="34017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zoomScale="70" zoomScaleNormal="70" workbookViewId="0">
      <selection activeCell="E34" sqref="E34"/>
    </sheetView>
  </sheetViews>
  <sheetFormatPr defaultColWidth="8.875" defaultRowHeight="18.75" x14ac:dyDescent="0.4"/>
  <cols>
    <col min="1" max="1" width="6.375" customWidth="1"/>
    <col min="2" max="2" width="6.875" customWidth="1"/>
    <col min="3" max="3" width="12" customWidth="1"/>
    <col min="4" max="4" width="9.125" customWidth="1"/>
    <col min="5" max="5" width="19.625" customWidth="1"/>
    <col min="6" max="6" width="58.375" customWidth="1"/>
    <col min="7" max="7" width="10.125" customWidth="1"/>
    <col min="8" max="8" width="10.375" customWidth="1"/>
    <col min="9" max="9" width="11.125" customWidth="1"/>
    <col min="10" max="10" width="1.625" customWidth="1"/>
    <col min="11" max="11" width="21.5" customWidth="1"/>
    <col min="12" max="12" width="11.5" style="14" customWidth="1"/>
  </cols>
  <sheetData>
    <row r="1" spans="1:18" ht="250.5" customHeight="1" x14ac:dyDescent="0.4">
      <c r="G1" s="108" t="s">
        <v>65</v>
      </c>
      <c r="H1" s="108"/>
      <c r="I1" s="108"/>
      <c r="J1" s="108"/>
      <c r="K1" s="108"/>
    </row>
    <row r="2" spans="1:18" ht="47.25" customHeight="1" x14ac:dyDescent="0.4"/>
    <row r="3" spans="1:18" ht="38.25" customHeight="1" thickBot="1" x14ac:dyDescent="0.55000000000000004">
      <c r="A3" s="25"/>
      <c r="B3" s="25" t="s">
        <v>46</v>
      </c>
      <c r="C3" s="2"/>
      <c r="D3" s="2"/>
      <c r="E3" s="51"/>
      <c r="F3" s="2"/>
      <c r="G3" s="3"/>
      <c r="H3" s="3"/>
      <c r="I3" s="3"/>
      <c r="J3" s="1"/>
      <c r="K3" s="46" t="s">
        <v>33</v>
      </c>
      <c r="L3" s="4"/>
    </row>
    <row r="4" spans="1:18" ht="18" customHeight="1" x14ac:dyDescent="0.4">
      <c r="A4" s="127" t="s">
        <v>27</v>
      </c>
      <c r="B4" s="127" t="s">
        <v>11</v>
      </c>
      <c r="C4" s="114" t="s">
        <v>14</v>
      </c>
      <c r="D4" s="114" t="s">
        <v>12</v>
      </c>
      <c r="E4" s="116" t="s">
        <v>0</v>
      </c>
      <c r="F4" s="118" t="s">
        <v>13</v>
      </c>
      <c r="G4" s="120" t="s">
        <v>1</v>
      </c>
      <c r="H4" s="110" t="s">
        <v>2</v>
      </c>
      <c r="I4" s="112" t="s">
        <v>3</v>
      </c>
      <c r="J4" s="129" t="s">
        <v>0</v>
      </c>
      <c r="K4" s="130"/>
      <c r="L4" s="29" t="s">
        <v>4</v>
      </c>
      <c r="P4" s="33" t="s">
        <v>21</v>
      </c>
    </row>
    <row r="5" spans="1:18" ht="30" customHeight="1" thickBot="1" x14ac:dyDescent="0.45">
      <c r="A5" s="128"/>
      <c r="B5" s="128"/>
      <c r="C5" s="115"/>
      <c r="D5" s="115"/>
      <c r="E5" s="117"/>
      <c r="F5" s="119"/>
      <c r="G5" s="121"/>
      <c r="H5" s="111"/>
      <c r="I5" s="113"/>
      <c r="J5" s="131" t="s">
        <v>5</v>
      </c>
      <c r="K5" s="132"/>
      <c r="L5" s="5">
        <f>SUMIF(E$9:E$21,"SC活動費",H$9:H$21)</f>
        <v>1040</v>
      </c>
      <c r="P5" s="56" t="s">
        <v>5</v>
      </c>
      <c r="Q5" s="26"/>
    </row>
    <row r="6" spans="1:18" ht="30.75" customHeight="1" thickTop="1" x14ac:dyDescent="0.4">
      <c r="A6" s="36" t="s">
        <v>28</v>
      </c>
      <c r="B6" s="36">
        <v>45036</v>
      </c>
      <c r="C6" s="37"/>
      <c r="D6" s="37"/>
      <c r="E6" s="52"/>
      <c r="F6" s="40" t="s">
        <v>26</v>
      </c>
      <c r="G6" s="38">
        <v>50000</v>
      </c>
      <c r="H6" s="38"/>
      <c r="I6" s="39">
        <f>SUM(G6-H6)</f>
        <v>50000</v>
      </c>
      <c r="J6" s="133" t="s">
        <v>6</v>
      </c>
      <c r="K6" s="134"/>
      <c r="L6" s="5">
        <f>SUM(L7:L10)</f>
        <v>87372</v>
      </c>
      <c r="P6" s="34" t="s">
        <v>18</v>
      </c>
      <c r="Q6" s="27"/>
    </row>
    <row r="7" spans="1:18" ht="35.25" customHeight="1" x14ac:dyDescent="0.4">
      <c r="A7" s="36" t="s">
        <v>28</v>
      </c>
      <c r="B7" s="36">
        <v>45041</v>
      </c>
      <c r="C7" s="37" t="s">
        <v>23</v>
      </c>
      <c r="D7" s="37">
        <v>45041</v>
      </c>
      <c r="E7" s="52" t="s">
        <v>9</v>
      </c>
      <c r="F7" s="41" t="s">
        <v>30</v>
      </c>
      <c r="G7" s="38"/>
      <c r="H7" s="38">
        <v>8000</v>
      </c>
      <c r="I7" s="39">
        <f>I6+G7-H7</f>
        <v>42000</v>
      </c>
      <c r="J7" s="30"/>
      <c r="K7" s="47" t="s">
        <v>15</v>
      </c>
      <c r="L7" s="5">
        <f>SUMIF(E$9:E$21,"ボランティア給食費",H$9:H$21)</f>
        <v>1692</v>
      </c>
      <c r="P7" s="34" t="s">
        <v>8</v>
      </c>
      <c r="Q7" s="27"/>
    </row>
    <row r="8" spans="1:18" ht="35.25" customHeight="1" x14ac:dyDescent="0.4">
      <c r="A8" s="36" t="s">
        <v>28</v>
      </c>
      <c r="B8" s="36">
        <v>45061</v>
      </c>
      <c r="C8" s="36" t="s">
        <v>25</v>
      </c>
      <c r="D8" s="36">
        <v>45056</v>
      </c>
      <c r="E8" s="53" t="s">
        <v>7</v>
      </c>
      <c r="F8" s="43" t="s">
        <v>24</v>
      </c>
      <c r="G8" s="38"/>
      <c r="H8" s="44">
        <v>1128</v>
      </c>
      <c r="I8" s="39">
        <f>I7+G8-H8</f>
        <v>40872</v>
      </c>
      <c r="J8" s="30"/>
      <c r="K8" s="47" t="s">
        <v>8</v>
      </c>
      <c r="L8" s="5">
        <f>SUMIF(E$6:E$21,"ボランティア交通費",H$6:H$21)</f>
        <v>680</v>
      </c>
      <c r="P8" s="34" t="s">
        <v>19</v>
      </c>
      <c r="Q8" s="27"/>
    </row>
    <row r="9" spans="1:18" ht="42.95" customHeight="1" x14ac:dyDescent="0.4">
      <c r="A9" s="45">
        <v>1</v>
      </c>
      <c r="B9" s="9">
        <v>45069</v>
      </c>
      <c r="C9" s="22"/>
      <c r="D9" s="22"/>
      <c r="E9" s="54"/>
      <c r="F9" s="42" t="s">
        <v>29</v>
      </c>
      <c r="G9" s="10">
        <v>50000</v>
      </c>
      <c r="H9" s="11">
        <v>0</v>
      </c>
      <c r="I9" s="21">
        <f>SUM(G9-H9)</f>
        <v>50000</v>
      </c>
      <c r="J9" s="30"/>
      <c r="K9" s="47" t="s">
        <v>16</v>
      </c>
      <c r="L9" s="5">
        <f>SUMIF(E$9:E$21,"ゲストティーチャー費",H$9:H$21)</f>
        <v>83000</v>
      </c>
      <c r="P9" s="35" t="s">
        <v>20</v>
      </c>
      <c r="Q9" s="109" t="s">
        <v>22</v>
      </c>
      <c r="R9" s="109"/>
    </row>
    <row r="10" spans="1:18" ht="42.95" customHeight="1" x14ac:dyDescent="0.4">
      <c r="A10" s="45">
        <v>2</v>
      </c>
      <c r="B10" s="9">
        <v>45070</v>
      </c>
      <c r="C10" s="22" t="s">
        <v>25</v>
      </c>
      <c r="D10" s="22">
        <v>45069</v>
      </c>
      <c r="E10" s="55" t="s">
        <v>7</v>
      </c>
      <c r="F10" s="42" t="s">
        <v>34</v>
      </c>
      <c r="G10" s="7"/>
      <c r="H10" s="6">
        <v>1692</v>
      </c>
      <c r="I10" s="21">
        <f>I9+G10-H10</f>
        <v>48308</v>
      </c>
      <c r="J10" s="31"/>
      <c r="K10" s="47" t="s">
        <v>17</v>
      </c>
      <c r="L10" s="5">
        <f>SUMIF(E$6:E$21,"ボランティア活動費",H$6:H$21)</f>
        <v>2000</v>
      </c>
      <c r="P10" s="27"/>
      <c r="Q10" s="109"/>
      <c r="R10" s="109"/>
    </row>
    <row r="11" spans="1:18" ht="42.95" customHeight="1" thickBot="1" x14ac:dyDescent="0.45">
      <c r="A11" s="45">
        <v>3</v>
      </c>
      <c r="B11" s="9">
        <v>45075</v>
      </c>
      <c r="C11" s="22" t="s">
        <v>25</v>
      </c>
      <c r="D11" s="22">
        <v>45076</v>
      </c>
      <c r="E11" s="55" t="s">
        <v>9</v>
      </c>
      <c r="F11" s="42" t="s">
        <v>35</v>
      </c>
      <c r="G11" s="7"/>
      <c r="H11" s="6">
        <v>8000</v>
      </c>
      <c r="I11" s="21">
        <f>I10+G11-H11</f>
        <v>40308</v>
      </c>
      <c r="J11" s="122" t="s">
        <v>10</v>
      </c>
      <c r="K11" s="123"/>
      <c r="L11" s="32">
        <f>SUM(L5:L6)</f>
        <v>88412</v>
      </c>
    </row>
    <row r="12" spans="1:18" ht="42.95" customHeight="1" x14ac:dyDescent="0.4">
      <c r="A12" s="45">
        <v>4</v>
      </c>
      <c r="B12" s="9">
        <v>45075</v>
      </c>
      <c r="C12" s="9" t="s">
        <v>37</v>
      </c>
      <c r="D12" s="9">
        <v>45075</v>
      </c>
      <c r="E12" s="49" t="s">
        <v>40</v>
      </c>
      <c r="F12" s="9" t="s">
        <v>36</v>
      </c>
      <c r="G12" s="7"/>
      <c r="H12" s="6">
        <v>2000</v>
      </c>
      <c r="I12" s="21">
        <f>I11+G12-H12</f>
        <v>38308</v>
      </c>
      <c r="J12" s="1"/>
      <c r="K12" s="1"/>
      <c r="L12" s="4"/>
    </row>
    <row r="13" spans="1:18" ht="42.95" customHeight="1" x14ac:dyDescent="0.4">
      <c r="A13" s="45">
        <v>5</v>
      </c>
      <c r="B13" s="9">
        <v>45076</v>
      </c>
      <c r="C13" s="9" t="s">
        <v>45</v>
      </c>
      <c r="D13" s="9">
        <v>45076</v>
      </c>
      <c r="E13" s="49" t="s">
        <v>38</v>
      </c>
      <c r="F13" s="9" t="s">
        <v>39</v>
      </c>
      <c r="G13" s="7"/>
      <c r="H13" s="6">
        <v>680</v>
      </c>
      <c r="I13" s="21">
        <f t="shared" ref="I13:I20" si="0">I12+G13-H13</f>
        <v>37628</v>
      </c>
      <c r="J13" s="19"/>
      <c r="K13" s="19"/>
      <c r="L13" s="19"/>
    </row>
    <row r="14" spans="1:18" ht="42.95" customHeight="1" x14ac:dyDescent="0.4">
      <c r="A14" s="45">
        <v>6</v>
      </c>
      <c r="B14" s="9">
        <v>45077</v>
      </c>
      <c r="C14" s="49" t="s">
        <v>41</v>
      </c>
      <c r="D14" s="9">
        <v>45070</v>
      </c>
      <c r="E14" s="50" t="s">
        <v>42</v>
      </c>
      <c r="F14" s="9" t="s">
        <v>44</v>
      </c>
      <c r="G14" s="7"/>
      <c r="H14" s="6">
        <v>1040</v>
      </c>
      <c r="I14" s="21">
        <f t="shared" si="0"/>
        <v>36588</v>
      </c>
      <c r="J14" s="19"/>
      <c r="K14" s="19"/>
      <c r="L14" s="19"/>
    </row>
    <row r="15" spans="1:18" ht="42.95" customHeight="1" x14ac:dyDescent="0.4">
      <c r="A15" s="45">
        <v>7</v>
      </c>
      <c r="B15" s="9">
        <v>45077</v>
      </c>
      <c r="C15" s="9" t="s">
        <v>31</v>
      </c>
      <c r="D15" s="9" t="s">
        <v>32</v>
      </c>
      <c r="E15" s="49" t="s">
        <v>9</v>
      </c>
      <c r="F15" s="9" t="s">
        <v>43</v>
      </c>
      <c r="G15" s="10"/>
      <c r="H15" s="11">
        <v>75000</v>
      </c>
      <c r="I15" s="21">
        <f t="shared" si="0"/>
        <v>-38412</v>
      </c>
      <c r="J15" s="19"/>
      <c r="K15" s="19"/>
      <c r="L15" s="19"/>
    </row>
    <row r="16" spans="1:18" ht="42.95" customHeight="1" x14ac:dyDescent="0.4">
      <c r="A16" s="45">
        <v>8</v>
      </c>
      <c r="B16" s="15"/>
      <c r="C16" s="23"/>
      <c r="D16" s="23"/>
      <c r="E16" s="54"/>
      <c r="F16" s="42"/>
      <c r="G16" s="7"/>
      <c r="H16" s="6"/>
      <c r="I16" s="21">
        <f t="shared" si="0"/>
        <v>-38412</v>
      </c>
      <c r="J16" s="19"/>
      <c r="K16" s="19"/>
      <c r="L16" s="19"/>
    </row>
    <row r="17" spans="1:12" ht="42.95" customHeight="1" x14ac:dyDescent="0.4">
      <c r="A17" s="45">
        <v>9</v>
      </c>
      <c r="B17" s="15"/>
      <c r="C17" s="23"/>
      <c r="D17" s="23"/>
      <c r="E17" s="54"/>
      <c r="F17" s="42"/>
      <c r="G17" s="12"/>
      <c r="H17" s="16"/>
      <c r="I17" s="21">
        <f t="shared" si="0"/>
        <v>-38412</v>
      </c>
      <c r="J17" s="19"/>
      <c r="K17" s="19"/>
      <c r="L17" s="19"/>
    </row>
    <row r="18" spans="1:12" ht="42.95" customHeight="1" x14ac:dyDescent="0.4">
      <c r="A18" s="45">
        <v>10</v>
      </c>
      <c r="B18" s="15"/>
      <c r="C18" s="23"/>
      <c r="D18" s="23"/>
      <c r="E18" s="54"/>
      <c r="F18" s="42"/>
      <c r="G18" s="12"/>
      <c r="H18" s="13"/>
      <c r="I18" s="21">
        <f t="shared" si="0"/>
        <v>-38412</v>
      </c>
      <c r="J18" s="19"/>
      <c r="K18" s="19"/>
      <c r="L18" s="19"/>
    </row>
    <row r="19" spans="1:12" ht="42.95" customHeight="1" x14ac:dyDescent="0.4">
      <c r="A19" s="45">
        <v>11</v>
      </c>
      <c r="B19" s="15"/>
      <c r="C19" s="23"/>
      <c r="D19" s="23"/>
      <c r="E19" s="54"/>
      <c r="F19" s="42"/>
      <c r="G19" s="12"/>
      <c r="H19" s="13"/>
      <c r="I19" s="21">
        <f t="shared" si="0"/>
        <v>-38412</v>
      </c>
      <c r="J19" s="19"/>
      <c r="K19" s="19"/>
      <c r="L19" s="19"/>
    </row>
    <row r="20" spans="1:12" ht="42.95" customHeight="1" x14ac:dyDescent="0.4">
      <c r="A20" s="45">
        <v>12</v>
      </c>
      <c r="B20" s="15"/>
      <c r="C20" s="24"/>
      <c r="D20" s="24"/>
      <c r="E20" s="54"/>
      <c r="F20" s="42"/>
      <c r="G20" s="17"/>
      <c r="H20" s="18"/>
      <c r="I20" s="21">
        <f t="shared" si="0"/>
        <v>-38412</v>
      </c>
      <c r="J20" s="19"/>
      <c r="K20" s="19"/>
      <c r="L20" s="19"/>
    </row>
    <row r="21" spans="1:12" ht="24.95" customHeight="1" x14ac:dyDescent="0.4">
      <c r="A21" s="124"/>
      <c r="B21" s="125"/>
      <c r="C21" s="125"/>
      <c r="D21" s="125"/>
      <c r="E21" s="125"/>
      <c r="F21" s="126"/>
      <c r="G21" s="12">
        <f>SUM(G9:G20)</f>
        <v>50000</v>
      </c>
      <c r="H21" s="13">
        <f>SUM(H9:H20)</f>
        <v>88412</v>
      </c>
      <c r="I21" s="8">
        <f>SUM(G21-H21)</f>
        <v>-38412</v>
      </c>
      <c r="J21" s="1"/>
      <c r="K21" s="1"/>
      <c r="L21" s="4"/>
    </row>
    <row r="23" spans="1:12" x14ac:dyDescent="0.4">
      <c r="I23" s="20"/>
    </row>
  </sheetData>
  <mergeCells count="17">
    <mergeCell ref="J11:K11"/>
    <mergeCell ref="A21:F21"/>
    <mergeCell ref="A4:A5"/>
    <mergeCell ref="B4:B5"/>
    <mergeCell ref="J4:K4"/>
    <mergeCell ref="J5:K5"/>
    <mergeCell ref="J6:K6"/>
    <mergeCell ref="G1:K1"/>
    <mergeCell ref="Q10:R10"/>
    <mergeCell ref="H4:H5"/>
    <mergeCell ref="I4:I5"/>
    <mergeCell ref="C4:C5"/>
    <mergeCell ref="D4:D5"/>
    <mergeCell ref="E4:E5"/>
    <mergeCell ref="F4:F5"/>
    <mergeCell ref="G4:G5"/>
    <mergeCell ref="Q9:R9"/>
  </mergeCells>
  <phoneticPr fontId="3"/>
  <dataValidations count="1">
    <dataValidation type="list" allowBlank="1" showInputMessage="1" showErrorMessage="1" sqref="O9 E6:E20">
      <formula1>$P$5:$P$10</formula1>
    </dataValidation>
  </dataValidations>
  <pageMargins left="0.7" right="0.7" top="0.75" bottom="0.75" header="0.3" footer="0.3"/>
  <pageSetup paperSize="9" scale="64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zoomScaleNormal="100" workbookViewId="0">
      <selection activeCell="I7" sqref="I7"/>
    </sheetView>
  </sheetViews>
  <sheetFormatPr defaultColWidth="8.875" defaultRowHeight="18.75" x14ac:dyDescent="0.4"/>
  <cols>
    <col min="1" max="1" width="8" customWidth="1"/>
    <col min="2" max="2" width="6.875" customWidth="1"/>
    <col min="3" max="3" width="12" customWidth="1"/>
    <col min="4" max="4" width="6.875" customWidth="1"/>
    <col min="5" max="5" width="22" customWidth="1"/>
    <col min="6" max="6" width="57.5" customWidth="1"/>
    <col min="7" max="7" width="10.125" customWidth="1"/>
    <col min="8" max="8" width="10.375" customWidth="1"/>
    <col min="9" max="9" width="11.125" customWidth="1"/>
    <col min="10" max="11" width="1.625" customWidth="1"/>
    <col min="12" max="12" width="21.5" customWidth="1"/>
    <col min="13" max="13" width="13.875" style="14" customWidth="1"/>
  </cols>
  <sheetData>
    <row r="1" spans="1:19" ht="38.25" customHeight="1" thickBot="1" x14ac:dyDescent="0.55000000000000004">
      <c r="A1" s="25"/>
      <c r="B1" s="25" t="str">
        <f>"令和 "&amp;表紙!D5&amp;"年度　金銭出納簿　(学校名："&amp;表紙!D7&amp;")　12月分"</f>
        <v>令和 年度　金銭出納簿　(学校名：)　12月分</v>
      </c>
      <c r="C1" s="2"/>
      <c r="D1" s="2"/>
      <c r="E1" s="2"/>
      <c r="F1" s="2"/>
      <c r="G1" s="3"/>
      <c r="H1" s="46" t="str">
        <f xml:space="preserve"> "提出者："&amp; 表紙!D9</f>
        <v>提出者：</v>
      </c>
      <c r="I1" s="3"/>
      <c r="J1" s="1"/>
      <c r="K1" s="46"/>
      <c r="L1" s="46"/>
      <c r="M1" s="4"/>
    </row>
    <row r="2" spans="1:19" ht="18" customHeight="1" x14ac:dyDescent="0.4">
      <c r="A2" s="166" t="s">
        <v>27</v>
      </c>
      <c r="B2" s="158" t="s">
        <v>56</v>
      </c>
      <c r="C2" s="160" t="s">
        <v>14</v>
      </c>
      <c r="D2" s="160" t="s">
        <v>12</v>
      </c>
      <c r="E2" s="160" t="s">
        <v>0</v>
      </c>
      <c r="F2" s="160" t="s">
        <v>13</v>
      </c>
      <c r="G2" s="162" t="s">
        <v>1</v>
      </c>
      <c r="H2" s="164" t="s">
        <v>2</v>
      </c>
      <c r="I2" s="156" t="s">
        <v>3</v>
      </c>
      <c r="J2" s="63"/>
      <c r="K2" s="142" t="s">
        <v>0</v>
      </c>
      <c r="L2" s="169"/>
      <c r="M2" s="57" t="s">
        <v>4</v>
      </c>
    </row>
    <row r="3" spans="1:19" ht="30" customHeight="1" thickBot="1" x14ac:dyDescent="0.45">
      <c r="A3" s="167"/>
      <c r="B3" s="159"/>
      <c r="C3" s="161"/>
      <c r="D3" s="161"/>
      <c r="E3" s="161"/>
      <c r="F3" s="161"/>
      <c r="G3" s="163"/>
      <c r="H3" s="165"/>
      <c r="I3" s="157"/>
      <c r="J3" s="64"/>
      <c r="K3" s="145" t="s">
        <v>5</v>
      </c>
      <c r="L3" s="170"/>
      <c r="M3" s="74">
        <f>SUMIF(E$4:E$19,"SC活動費",H$4:H$19)</f>
        <v>0</v>
      </c>
      <c r="Q3" s="70"/>
      <c r="R3" s="26"/>
    </row>
    <row r="4" spans="1:19" ht="30.75" customHeight="1" x14ac:dyDescent="0.4">
      <c r="A4" s="78" t="s">
        <v>28</v>
      </c>
      <c r="B4" s="79">
        <v>45036</v>
      </c>
      <c r="C4" s="79"/>
      <c r="D4" s="79"/>
      <c r="E4" s="80"/>
      <c r="F4" s="81" t="s">
        <v>29</v>
      </c>
      <c r="G4" s="82">
        <v>50000</v>
      </c>
      <c r="H4" s="82"/>
      <c r="I4" s="83">
        <f>SUM(G4-H4)</f>
        <v>50000</v>
      </c>
      <c r="J4" s="69"/>
      <c r="K4" s="135" t="s">
        <v>6</v>
      </c>
      <c r="L4" s="171"/>
      <c r="M4" s="74">
        <f>SUM(M5:M8)</f>
        <v>0</v>
      </c>
      <c r="Q4" s="27"/>
      <c r="R4" s="27"/>
    </row>
    <row r="5" spans="1:19" ht="35.25" customHeight="1" x14ac:dyDescent="0.4">
      <c r="A5" s="84" t="s">
        <v>28</v>
      </c>
      <c r="B5" s="66">
        <v>45041</v>
      </c>
      <c r="C5" s="66" t="s">
        <v>23</v>
      </c>
      <c r="D5" s="66">
        <v>45041</v>
      </c>
      <c r="E5" s="67" t="s">
        <v>9</v>
      </c>
      <c r="F5" s="65" t="s">
        <v>30</v>
      </c>
      <c r="G5" s="68"/>
      <c r="H5" s="68">
        <v>8000</v>
      </c>
      <c r="I5" s="85">
        <f>I4+G5-H5</f>
        <v>42000</v>
      </c>
      <c r="J5" s="2"/>
      <c r="K5" s="30"/>
      <c r="L5" s="28" t="s">
        <v>15</v>
      </c>
      <c r="M5" s="74">
        <f>SUMIF(E$7:E$19,"ボランティア給食費",H$7:H$19)</f>
        <v>0</v>
      </c>
      <c r="Q5" s="27"/>
      <c r="R5" s="27"/>
    </row>
    <row r="6" spans="1:19" ht="35.25" customHeight="1" thickBot="1" x14ac:dyDescent="0.45">
      <c r="A6" s="86" t="s">
        <v>28</v>
      </c>
      <c r="B6" s="87">
        <v>45061</v>
      </c>
      <c r="C6" s="87" t="s">
        <v>25</v>
      </c>
      <c r="D6" s="87">
        <v>45056</v>
      </c>
      <c r="E6" s="88" t="s">
        <v>7</v>
      </c>
      <c r="F6" s="89" t="s">
        <v>24</v>
      </c>
      <c r="G6" s="90"/>
      <c r="H6" s="91">
        <v>1128</v>
      </c>
      <c r="I6" s="92">
        <f>I5+G6-H6</f>
        <v>40872</v>
      </c>
      <c r="J6" s="2"/>
      <c r="K6" s="30"/>
      <c r="L6" s="28" t="s">
        <v>8</v>
      </c>
      <c r="M6" s="74">
        <f>SUMIF(E$4:E$19,"ボランティア交通費",H$4:H$19)</f>
        <v>0</v>
      </c>
      <c r="Q6" s="27"/>
      <c r="R6" s="27"/>
    </row>
    <row r="7" spans="1:19" ht="42.95" customHeight="1" x14ac:dyDescent="0.4">
      <c r="A7" s="93">
        <v>1</v>
      </c>
      <c r="B7" s="48"/>
      <c r="C7" s="48"/>
      <c r="D7" s="48"/>
      <c r="E7" s="48"/>
      <c r="F7" s="48" t="s">
        <v>60</v>
      </c>
      <c r="G7" s="76">
        <f>'11月'!I19</f>
        <v>50000</v>
      </c>
      <c r="H7" s="77"/>
      <c r="I7" s="94">
        <f>G7-H7</f>
        <v>50000</v>
      </c>
      <c r="J7" s="2"/>
      <c r="K7" s="30"/>
      <c r="L7" s="28" t="s">
        <v>16</v>
      </c>
      <c r="M7" s="74">
        <f>SUMIF(E$7:E$19,"ゲストティーチャー費",H$7:H$19)</f>
        <v>0</v>
      </c>
      <c r="Q7" s="27"/>
      <c r="R7" s="109"/>
      <c r="S7" s="109"/>
    </row>
    <row r="8" spans="1:19" ht="42.95" customHeight="1" x14ac:dyDescent="0.4">
      <c r="A8" s="95">
        <v>2</v>
      </c>
      <c r="B8" s="100"/>
      <c r="C8" s="100"/>
      <c r="D8" s="100"/>
      <c r="E8" s="100"/>
      <c r="F8" s="101"/>
      <c r="G8" s="102"/>
      <c r="H8" s="103"/>
      <c r="I8" s="96">
        <f>I7+G8-H8</f>
        <v>50000</v>
      </c>
      <c r="J8" s="2"/>
      <c r="K8" s="31"/>
      <c r="L8" s="28" t="s">
        <v>17</v>
      </c>
      <c r="M8" s="74">
        <f>SUMIF(E$4:E$19,"ボランティア活動費",H$4:H$19)</f>
        <v>0</v>
      </c>
      <c r="Q8" s="27"/>
      <c r="R8" s="109"/>
      <c r="S8" s="109"/>
    </row>
    <row r="9" spans="1:19" ht="42.95" customHeight="1" thickBot="1" x14ac:dyDescent="0.45">
      <c r="A9" s="95">
        <v>3</v>
      </c>
      <c r="B9" s="100"/>
      <c r="C9" s="100"/>
      <c r="D9" s="100"/>
      <c r="E9" s="100"/>
      <c r="F9" s="101"/>
      <c r="G9" s="102"/>
      <c r="H9" s="103"/>
      <c r="I9" s="96">
        <f t="shared" ref="I9:I18" si="0">I8+G9-H9</f>
        <v>50000</v>
      </c>
      <c r="J9" s="63"/>
      <c r="K9" s="149" t="s">
        <v>10</v>
      </c>
      <c r="L9" s="168"/>
      <c r="M9" s="75">
        <f>SUM(M3:M4)</f>
        <v>0</v>
      </c>
    </row>
    <row r="10" spans="1:19" ht="42.95" customHeight="1" x14ac:dyDescent="0.4">
      <c r="A10" s="95">
        <v>4</v>
      </c>
      <c r="B10" s="100"/>
      <c r="C10" s="100"/>
      <c r="D10" s="100"/>
      <c r="E10" s="100"/>
      <c r="F10" s="101"/>
      <c r="G10" s="104"/>
      <c r="H10" s="105"/>
      <c r="I10" s="96">
        <f t="shared" si="0"/>
        <v>50000</v>
      </c>
      <c r="J10" s="1"/>
    </row>
    <row r="11" spans="1:19" ht="42.95" customHeight="1" x14ac:dyDescent="0.4">
      <c r="A11" s="95">
        <v>5</v>
      </c>
      <c r="B11" s="100"/>
      <c r="C11" s="100"/>
      <c r="D11" s="100"/>
      <c r="E11" s="100"/>
      <c r="F11" s="101"/>
      <c r="G11" s="102"/>
      <c r="H11" s="103"/>
      <c r="I11" s="96">
        <f t="shared" si="0"/>
        <v>50000</v>
      </c>
      <c r="J11" s="19"/>
      <c r="L11" s="152" t="s">
        <v>52</v>
      </c>
      <c r="M11" s="153"/>
    </row>
    <row r="12" spans="1:19" ht="42.95" customHeight="1" x14ac:dyDescent="0.4">
      <c r="A12" s="95">
        <v>6</v>
      </c>
      <c r="B12" s="100"/>
      <c r="C12" s="100"/>
      <c r="D12" s="100"/>
      <c r="E12" s="100"/>
      <c r="F12" s="101"/>
      <c r="G12" s="102"/>
      <c r="H12" s="103"/>
      <c r="I12" s="96">
        <f t="shared" si="0"/>
        <v>50000</v>
      </c>
      <c r="J12" s="19"/>
      <c r="L12" s="153"/>
      <c r="M12" s="153"/>
    </row>
    <row r="13" spans="1:19" ht="42.95" customHeight="1" x14ac:dyDescent="0.4">
      <c r="A13" s="95">
        <v>7</v>
      </c>
      <c r="B13" s="100"/>
      <c r="C13" s="100"/>
      <c r="D13" s="100"/>
      <c r="E13" s="100"/>
      <c r="F13" s="101"/>
      <c r="G13" s="102"/>
      <c r="H13" s="103"/>
      <c r="I13" s="96">
        <f t="shared" si="0"/>
        <v>50000</v>
      </c>
      <c r="J13" s="19"/>
      <c r="L13" s="153"/>
      <c r="M13" s="153"/>
    </row>
    <row r="14" spans="1:19" ht="42.95" customHeight="1" x14ac:dyDescent="0.4">
      <c r="A14" s="95">
        <v>8</v>
      </c>
      <c r="B14" s="100"/>
      <c r="C14" s="100"/>
      <c r="D14" s="100"/>
      <c r="E14" s="100"/>
      <c r="F14" s="101"/>
      <c r="G14" s="102"/>
      <c r="H14" s="103"/>
      <c r="I14" s="96">
        <f t="shared" si="0"/>
        <v>50000</v>
      </c>
      <c r="J14" s="19"/>
      <c r="L14" s="153"/>
      <c r="M14" s="153"/>
    </row>
    <row r="15" spans="1:19" ht="42.95" customHeight="1" x14ac:dyDescent="0.4">
      <c r="A15" s="95">
        <v>9</v>
      </c>
      <c r="B15" s="100"/>
      <c r="C15" s="100"/>
      <c r="D15" s="100"/>
      <c r="E15" s="100"/>
      <c r="F15" s="101"/>
      <c r="G15" s="104"/>
      <c r="H15" s="105"/>
      <c r="I15" s="96">
        <f t="shared" si="0"/>
        <v>50000</v>
      </c>
      <c r="J15" s="19"/>
      <c r="K15" s="19"/>
      <c r="L15" s="153"/>
      <c r="M15" s="153"/>
    </row>
    <row r="16" spans="1:19" ht="42.95" customHeight="1" x14ac:dyDescent="0.4">
      <c r="A16" s="95">
        <v>10</v>
      </c>
      <c r="B16" s="100"/>
      <c r="C16" s="100"/>
      <c r="D16" s="100"/>
      <c r="E16" s="100"/>
      <c r="F16" s="101"/>
      <c r="G16" s="104"/>
      <c r="H16" s="105"/>
      <c r="I16" s="96">
        <f t="shared" si="0"/>
        <v>50000</v>
      </c>
      <c r="J16" s="19"/>
      <c r="K16" s="19"/>
      <c r="L16" s="153"/>
      <c r="M16" s="153"/>
    </row>
    <row r="17" spans="1:13" ht="42.95" customHeight="1" x14ac:dyDescent="0.4">
      <c r="A17" s="95">
        <v>11</v>
      </c>
      <c r="B17" s="100"/>
      <c r="C17" s="100"/>
      <c r="D17" s="100"/>
      <c r="E17" s="100"/>
      <c r="F17" s="101"/>
      <c r="G17" s="104"/>
      <c r="H17" s="105"/>
      <c r="I17" s="96">
        <f t="shared" si="0"/>
        <v>50000</v>
      </c>
      <c r="J17" s="19"/>
      <c r="K17" s="19"/>
      <c r="L17" s="153"/>
      <c r="M17" s="153"/>
    </row>
    <row r="18" spans="1:13" ht="42.95" customHeight="1" x14ac:dyDescent="0.4">
      <c r="A18" s="95">
        <v>12</v>
      </c>
      <c r="B18" s="100"/>
      <c r="C18" s="100"/>
      <c r="D18" s="100"/>
      <c r="E18" s="100"/>
      <c r="F18" s="101"/>
      <c r="G18" s="104"/>
      <c r="H18" s="105"/>
      <c r="I18" s="96">
        <f t="shared" si="0"/>
        <v>50000</v>
      </c>
      <c r="J18" s="19"/>
      <c r="K18" s="19"/>
      <c r="L18" s="19"/>
      <c r="M18" s="19"/>
    </row>
    <row r="19" spans="1:13" ht="24.95" customHeight="1" thickBot="1" x14ac:dyDescent="0.45">
      <c r="A19" s="154" t="s">
        <v>51</v>
      </c>
      <c r="B19" s="155"/>
      <c r="C19" s="155"/>
      <c r="D19" s="155"/>
      <c r="E19" s="155"/>
      <c r="F19" s="155"/>
      <c r="G19" s="97">
        <f>SUM(G7:G18)</f>
        <v>50000</v>
      </c>
      <c r="H19" s="98">
        <f>SUM(H8:H18)</f>
        <v>0</v>
      </c>
      <c r="I19" s="99">
        <f>G19-H19</f>
        <v>50000</v>
      </c>
      <c r="J19" s="1"/>
      <c r="K19" s="1"/>
      <c r="L19" s="1"/>
      <c r="M19" s="4"/>
    </row>
    <row r="21" spans="1:13" x14ac:dyDescent="0.4">
      <c r="I21" s="20"/>
    </row>
  </sheetData>
  <sheetProtection sheet="1" objects="1" scenarios="1"/>
  <mergeCells count="17">
    <mergeCell ref="K4:L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K2:L2"/>
    <mergeCell ref="K3:L3"/>
    <mergeCell ref="R7:S7"/>
    <mergeCell ref="R8:S8"/>
    <mergeCell ref="K9:L9"/>
    <mergeCell ref="L11:M17"/>
    <mergeCell ref="A19:F19"/>
  </mergeCells>
  <phoneticPr fontId="3"/>
  <dataValidations count="1">
    <dataValidation type="list" allowBlank="1" showInputMessage="1" showErrorMessage="1" sqref="P7 E4:E6">
      <formula1>$Q$3:$Q$8</formula1>
    </dataValidation>
  </dataValidations>
  <pageMargins left="0.7" right="0.7" top="0.75" bottom="0.75" header="0.3" footer="0.3"/>
  <pageSetup paperSize="9" scale="65" orientation="landscape"/>
  <ignoredErrors>
    <ignoredError sqref="I7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表紙!$N$6:$N$10</xm:f>
          </x14:formula1>
          <xm:sqref>E7:E18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zoomScaleNormal="100" workbookViewId="0">
      <selection activeCell="I7" sqref="I7"/>
    </sheetView>
  </sheetViews>
  <sheetFormatPr defaultColWidth="8.875" defaultRowHeight="18.75" x14ac:dyDescent="0.4"/>
  <cols>
    <col min="1" max="1" width="8" customWidth="1"/>
    <col min="2" max="2" width="6.875" customWidth="1"/>
    <col min="3" max="3" width="12" customWidth="1"/>
    <col min="4" max="4" width="6.875" customWidth="1"/>
    <col min="5" max="5" width="22" customWidth="1"/>
    <col min="6" max="6" width="57.5" customWidth="1"/>
    <col min="7" max="7" width="10.125" customWidth="1"/>
    <col min="8" max="8" width="10.375" customWidth="1"/>
    <col min="9" max="9" width="11.125" customWidth="1"/>
    <col min="10" max="11" width="1.625" customWidth="1"/>
    <col min="12" max="12" width="21.5" customWidth="1"/>
    <col min="13" max="13" width="13.875" style="14" customWidth="1"/>
  </cols>
  <sheetData>
    <row r="1" spans="1:19" ht="38.25" customHeight="1" thickBot="1" x14ac:dyDescent="0.55000000000000004">
      <c r="A1" s="25"/>
      <c r="B1" s="25" t="str">
        <f>"令和 "&amp;表紙!D5&amp;"年度　金銭出納簿　(学校名："&amp;表紙!D7&amp;")　1月分"</f>
        <v>令和 年度　金銭出納簿　(学校名：)　1月分</v>
      </c>
      <c r="C1" s="2"/>
      <c r="D1" s="2"/>
      <c r="E1" s="2"/>
      <c r="F1" s="2"/>
      <c r="G1" s="3"/>
      <c r="H1" s="46" t="str">
        <f xml:space="preserve"> "提出者："&amp; 表紙!D9</f>
        <v>提出者：</v>
      </c>
      <c r="I1" s="3"/>
      <c r="J1" s="1"/>
      <c r="K1" s="46"/>
      <c r="L1" s="46"/>
      <c r="M1" s="4"/>
    </row>
    <row r="2" spans="1:19" ht="18" customHeight="1" x14ac:dyDescent="0.4">
      <c r="A2" s="166" t="s">
        <v>27</v>
      </c>
      <c r="B2" s="158" t="s">
        <v>56</v>
      </c>
      <c r="C2" s="160" t="s">
        <v>14</v>
      </c>
      <c r="D2" s="160" t="s">
        <v>12</v>
      </c>
      <c r="E2" s="160" t="s">
        <v>0</v>
      </c>
      <c r="F2" s="160" t="s">
        <v>13</v>
      </c>
      <c r="G2" s="162" t="s">
        <v>1</v>
      </c>
      <c r="H2" s="164" t="s">
        <v>2</v>
      </c>
      <c r="I2" s="156" t="s">
        <v>3</v>
      </c>
      <c r="J2" s="63"/>
      <c r="K2" s="142" t="s">
        <v>0</v>
      </c>
      <c r="L2" s="169"/>
      <c r="M2" s="57" t="s">
        <v>4</v>
      </c>
    </row>
    <row r="3" spans="1:19" ht="30" customHeight="1" thickBot="1" x14ac:dyDescent="0.45">
      <c r="A3" s="167"/>
      <c r="B3" s="159"/>
      <c r="C3" s="161"/>
      <c r="D3" s="161"/>
      <c r="E3" s="161"/>
      <c r="F3" s="161"/>
      <c r="G3" s="163"/>
      <c r="H3" s="165"/>
      <c r="I3" s="157"/>
      <c r="J3" s="64"/>
      <c r="K3" s="145" t="s">
        <v>5</v>
      </c>
      <c r="L3" s="170"/>
      <c r="M3" s="74">
        <f>SUMIF(E$4:E$19,"SC活動費",H$4:H$19)</f>
        <v>0</v>
      </c>
      <c r="Q3" s="70"/>
      <c r="R3" s="26"/>
    </row>
    <row r="4" spans="1:19" ht="30.75" customHeight="1" x14ac:dyDescent="0.4">
      <c r="A4" s="78" t="s">
        <v>28</v>
      </c>
      <c r="B4" s="79">
        <v>45036</v>
      </c>
      <c r="C4" s="79"/>
      <c r="D4" s="79"/>
      <c r="E4" s="80"/>
      <c r="F4" s="81" t="s">
        <v>29</v>
      </c>
      <c r="G4" s="82">
        <v>50000</v>
      </c>
      <c r="H4" s="82"/>
      <c r="I4" s="83">
        <f>SUM(G4-H4)</f>
        <v>50000</v>
      </c>
      <c r="J4" s="69"/>
      <c r="K4" s="135" t="s">
        <v>6</v>
      </c>
      <c r="L4" s="171"/>
      <c r="M4" s="74">
        <f>SUM(M5:M8)</f>
        <v>0</v>
      </c>
      <c r="Q4" s="27"/>
      <c r="R4" s="27"/>
    </row>
    <row r="5" spans="1:19" ht="35.25" customHeight="1" x14ac:dyDescent="0.4">
      <c r="A5" s="84" t="s">
        <v>28</v>
      </c>
      <c r="B5" s="66">
        <v>45041</v>
      </c>
      <c r="C5" s="66" t="s">
        <v>23</v>
      </c>
      <c r="D5" s="66">
        <v>45041</v>
      </c>
      <c r="E5" s="67" t="s">
        <v>9</v>
      </c>
      <c r="F5" s="65" t="s">
        <v>30</v>
      </c>
      <c r="G5" s="68"/>
      <c r="H5" s="68">
        <v>8000</v>
      </c>
      <c r="I5" s="85">
        <f>I4+G5-H5</f>
        <v>42000</v>
      </c>
      <c r="J5" s="2"/>
      <c r="K5" s="30"/>
      <c r="L5" s="28" t="s">
        <v>15</v>
      </c>
      <c r="M5" s="74">
        <f>SUMIF(E$7:E$19,"ボランティア給食費",H$7:H$19)</f>
        <v>0</v>
      </c>
      <c r="Q5" s="27"/>
      <c r="R5" s="27"/>
    </row>
    <row r="6" spans="1:19" ht="35.25" customHeight="1" thickBot="1" x14ac:dyDescent="0.45">
      <c r="A6" s="86" t="s">
        <v>28</v>
      </c>
      <c r="B6" s="87">
        <v>45061</v>
      </c>
      <c r="C6" s="87" t="s">
        <v>25</v>
      </c>
      <c r="D6" s="87">
        <v>45056</v>
      </c>
      <c r="E6" s="88" t="s">
        <v>7</v>
      </c>
      <c r="F6" s="89" t="s">
        <v>24</v>
      </c>
      <c r="G6" s="90"/>
      <c r="H6" s="91">
        <v>1128</v>
      </c>
      <c r="I6" s="92">
        <f>I5+G6-H6</f>
        <v>40872</v>
      </c>
      <c r="J6" s="2"/>
      <c r="K6" s="30"/>
      <c r="L6" s="28" t="s">
        <v>8</v>
      </c>
      <c r="M6" s="74">
        <f>SUMIF(E$4:E$19,"ボランティア交通費",H$4:H$19)</f>
        <v>0</v>
      </c>
      <c r="Q6" s="27"/>
      <c r="R6" s="27"/>
    </row>
    <row r="7" spans="1:19" ht="42.95" customHeight="1" x14ac:dyDescent="0.4">
      <c r="A7" s="93">
        <v>1</v>
      </c>
      <c r="B7" s="48"/>
      <c r="C7" s="48"/>
      <c r="D7" s="48"/>
      <c r="E7" s="48"/>
      <c r="F7" s="48" t="s">
        <v>61</v>
      </c>
      <c r="G7" s="76">
        <f>'12月'!I19</f>
        <v>50000</v>
      </c>
      <c r="H7" s="77"/>
      <c r="I7" s="94">
        <f>G7-H7</f>
        <v>50000</v>
      </c>
      <c r="J7" s="2"/>
      <c r="K7" s="30"/>
      <c r="L7" s="28" t="s">
        <v>16</v>
      </c>
      <c r="M7" s="74">
        <f>SUMIF(E$7:E$19,"ゲストティーチャー費",H$7:H$19)</f>
        <v>0</v>
      </c>
      <c r="Q7" s="27"/>
      <c r="R7" s="109"/>
      <c r="S7" s="109"/>
    </row>
    <row r="8" spans="1:19" ht="42.95" customHeight="1" x14ac:dyDescent="0.4">
      <c r="A8" s="95">
        <v>2</v>
      </c>
      <c r="B8" s="100"/>
      <c r="C8" s="100"/>
      <c r="D8" s="100"/>
      <c r="E8" s="100"/>
      <c r="F8" s="101"/>
      <c r="G8" s="102"/>
      <c r="H8" s="103"/>
      <c r="I8" s="96">
        <f>I7+G8-H8</f>
        <v>50000</v>
      </c>
      <c r="J8" s="2"/>
      <c r="K8" s="31"/>
      <c r="L8" s="28" t="s">
        <v>17</v>
      </c>
      <c r="M8" s="74">
        <f>SUMIF(E$4:E$19,"ボランティア活動費",H$4:H$19)</f>
        <v>0</v>
      </c>
      <c r="Q8" s="27"/>
      <c r="R8" s="109"/>
      <c r="S8" s="109"/>
    </row>
    <row r="9" spans="1:19" ht="42.95" customHeight="1" thickBot="1" x14ac:dyDescent="0.45">
      <c r="A9" s="95">
        <v>3</v>
      </c>
      <c r="B9" s="100"/>
      <c r="C9" s="100"/>
      <c r="D9" s="100"/>
      <c r="E9" s="100"/>
      <c r="F9" s="101"/>
      <c r="G9" s="102"/>
      <c r="H9" s="103"/>
      <c r="I9" s="96">
        <f t="shared" ref="I9:I18" si="0">I8+G9-H9</f>
        <v>50000</v>
      </c>
      <c r="J9" s="63"/>
      <c r="K9" s="149" t="s">
        <v>10</v>
      </c>
      <c r="L9" s="168"/>
      <c r="M9" s="75">
        <f>SUM(M3:M4)</f>
        <v>0</v>
      </c>
    </row>
    <row r="10" spans="1:19" ht="42.95" customHeight="1" x14ac:dyDescent="0.4">
      <c r="A10" s="95">
        <v>4</v>
      </c>
      <c r="B10" s="100"/>
      <c r="C10" s="100"/>
      <c r="D10" s="100"/>
      <c r="E10" s="100"/>
      <c r="F10" s="101"/>
      <c r="G10" s="104"/>
      <c r="H10" s="105"/>
      <c r="I10" s="96">
        <f t="shared" si="0"/>
        <v>50000</v>
      </c>
      <c r="J10" s="1"/>
    </row>
    <row r="11" spans="1:19" ht="42.95" customHeight="1" x14ac:dyDescent="0.4">
      <c r="A11" s="95">
        <v>5</v>
      </c>
      <c r="B11" s="100"/>
      <c r="C11" s="100"/>
      <c r="D11" s="100"/>
      <c r="E11" s="100"/>
      <c r="F11" s="101"/>
      <c r="G11" s="102"/>
      <c r="H11" s="103"/>
      <c r="I11" s="96">
        <f t="shared" si="0"/>
        <v>50000</v>
      </c>
      <c r="J11" s="19"/>
      <c r="L11" s="152" t="s">
        <v>52</v>
      </c>
      <c r="M11" s="153"/>
    </row>
    <row r="12" spans="1:19" ht="42.95" customHeight="1" x14ac:dyDescent="0.4">
      <c r="A12" s="95">
        <v>6</v>
      </c>
      <c r="B12" s="100"/>
      <c r="C12" s="100"/>
      <c r="D12" s="100"/>
      <c r="E12" s="100"/>
      <c r="F12" s="101"/>
      <c r="G12" s="102"/>
      <c r="H12" s="103"/>
      <c r="I12" s="96">
        <f t="shared" si="0"/>
        <v>50000</v>
      </c>
      <c r="J12" s="19"/>
      <c r="L12" s="153"/>
      <c r="M12" s="153"/>
    </row>
    <row r="13" spans="1:19" ht="42.95" customHeight="1" x14ac:dyDescent="0.4">
      <c r="A13" s="95">
        <v>7</v>
      </c>
      <c r="B13" s="100"/>
      <c r="C13" s="100"/>
      <c r="D13" s="100"/>
      <c r="E13" s="100"/>
      <c r="F13" s="101"/>
      <c r="G13" s="102"/>
      <c r="H13" s="103"/>
      <c r="I13" s="96">
        <f t="shared" si="0"/>
        <v>50000</v>
      </c>
      <c r="J13" s="19"/>
      <c r="L13" s="153"/>
      <c r="M13" s="153"/>
    </row>
    <row r="14" spans="1:19" ht="42.95" customHeight="1" x14ac:dyDescent="0.4">
      <c r="A14" s="95">
        <v>8</v>
      </c>
      <c r="B14" s="100"/>
      <c r="C14" s="100"/>
      <c r="D14" s="100"/>
      <c r="E14" s="100"/>
      <c r="F14" s="101"/>
      <c r="G14" s="102"/>
      <c r="H14" s="103"/>
      <c r="I14" s="96">
        <f t="shared" si="0"/>
        <v>50000</v>
      </c>
      <c r="J14" s="19"/>
      <c r="L14" s="153"/>
      <c r="M14" s="153"/>
    </row>
    <row r="15" spans="1:19" ht="42.95" customHeight="1" x14ac:dyDescent="0.4">
      <c r="A15" s="95">
        <v>9</v>
      </c>
      <c r="B15" s="100"/>
      <c r="C15" s="100"/>
      <c r="D15" s="100"/>
      <c r="E15" s="100"/>
      <c r="F15" s="101"/>
      <c r="G15" s="104"/>
      <c r="H15" s="105"/>
      <c r="I15" s="96">
        <f t="shared" si="0"/>
        <v>50000</v>
      </c>
      <c r="J15" s="19"/>
      <c r="K15" s="19"/>
      <c r="L15" s="153"/>
      <c r="M15" s="153"/>
    </row>
    <row r="16" spans="1:19" ht="42.95" customHeight="1" x14ac:dyDescent="0.4">
      <c r="A16" s="95">
        <v>10</v>
      </c>
      <c r="B16" s="100"/>
      <c r="C16" s="100"/>
      <c r="D16" s="100"/>
      <c r="E16" s="100"/>
      <c r="F16" s="101"/>
      <c r="G16" s="104"/>
      <c r="H16" s="105"/>
      <c r="I16" s="96">
        <f t="shared" si="0"/>
        <v>50000</v>
      </c>
      <c r="J16" s="19"/>
      <c r="K16" s="19"/>
      <c r="L16" s="153"/>
      <c r="M16" s="153"/>
    </row>
    <row r="17" spans="1:13" ht="42.95" customHeight="1" x14ac:dyDescent="0.4">
      <c r="A17" s="95">
        <v>11</v>
      </c>
      <c r="B17" s="100"/>
      <c r="C17" s="100"/>
      <c r="D17" s="100"/>
      <c r="E17" s="100"/>
      <c r="F17" s="101"/>
      <c r="G17" s="104"/>
      <c r="H17" s="105"/>
      <c r="I17" s="96">
        <f t="shared" si="0"/>
        <v>50000</v>
      </c>
      <c r="J17" s="19"/>
      <c r="K17" s="19"/>
      <c r="L17" s="153"/>
      <c r="M17" s="153"/>
    </row>
    <row r="18" spans="1:13" ht="42.95" customHeight="1" x14ac:dyDescent="0.4">
      <c r="A18" s="95">
        <v>12</v>
      </c>
      <c r="B18" s="100"/>
      <c r="C18" s="100"/>
      <c r="D18" s="100"/>
      <c r="E18" s="100"/>
      <c r="F18" s="101"/>
      <c r="G18" s="104"/>
      <c r="H18" s="105"/>
      <c r="I18" s="96">
        <f t="shared" si="0"/>
        <v>50000</v>
      </c>
      <c r="J18" s="19"/>
      <c r="K18" s="19"/>
      <c r="L18" s="19"/>
      <c r="M18" s="19"/>
    </row>
    <row r="19" spans="1:13" ht="24.95" customHeight="1" thickBot="1" x14ac:dyDescent="0.45">
      <c r="A19" s="154" t="s">
        <v>51</v>
      </c>
      <c r="B19" s="155"/>
      <c r="C19" s="155"/>
      <c r="D19" s="155"/>
      <c r="E19" s="155"/>
      <c r="F19" s="155"/>
      <c r="G19" s="97">
        <f>SUM(G7:G18)</f>
        <v>50000</v>
      </c>
      <c r="H19" s="98">
        <f>SUM(H8:H18)</f>
        <v>0</v>
      </c>
      <c r="I19" s="99">
        <f>G19-H19</f>
        <v>50000</v>
      </c>
      <c r="J19" s="1"/>
      <c r="K19" s="1"/>
      <c r="L19" s="1"/>
      <c r="M19" s="4"/>
    </row>
    <row r="21" spans="1:13" x14ac:dyDescent="0.4">
      <c r="I21" s="20"/>
    </row>
  </sheetData>
  <sheetProtection sheet="1" objects="1" scenarios="1"/>
  <mergeCells count="17">
    <mergeCell ref="K4:L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K2:L2"/>
    <mergeCell ref="K3:L3"/>
    <mergeCell ref="R7:S7"/>
    <mergeCell ref="R8:S8"/>
    <mergeCell ref="K9:L9"/>
    <mergeCell ref="L11:M17"/>
    <mergeCell ref="A19:F19"/>
  </mergeCells>
  <phoneticPr fontId="3"/>
  <dataValidations count="1">
    <dataValidation type="list" allowBlank="1" showInputMessage="1" showErrorMessage="1" sqref="P7 E4:E6">
      <formula1>$Q$3:$Q$8</formula1>
    </dataValidation>
  </dataValidations>
  <pageMargins left="0.7" right="0.7" top="0.75" bottom="0.75" header="0.3" footer="0.3"/>
  <pageSetup paperSize="9" scale="65" orientation="landscape"/>
  <ignoredErrors>
    <ignoredError sqref="I7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表紙!$N$6:$N$10</xm:f>
          </x14:formula1>
          <xm:sqref>E7:E18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zoomScaleNormal="100" workbookViewId="0">
      <selection activeCell="I7" sqref="I7"/>
    </sheetView>
  </sheetViews>
  <sheetFormatPr defaultColWidth="8.875" defaultRowHeight="18.75" x14ac:dyDescent="0.4"/>
  <cols>
    <col min="1" max="1" width="8" customWidth="1"/>
    <col min="2" max="2" width="6.875" customWidth="1"/>
    <col min="3" max="3" width="12" customWidth="1"/>
    <col min="4" max="4" width="6.875" customWidth="1"/>
    <col min="5" max="5" width="22" customWidth="1"/>
    <col min="6" max="6" width="57.5" customWidth="1"/>
    <col min="7" max="7" width="10.125" customWidth="1"/>
    <col min="8" max="8" width="10.375" customWidth="1"/>
    <col min="9" max="9" width="11.125" customWidth="1"/>
    <col min="10" max="11" width="1.625" customWidth="1"/>
    <col min="12" max="12" width="21.5" customWidth="1"/>
    <col min="13" max="13" width="13.875" style="14" customWidth="1"/>
  </cols>
  <sheetData>
    <row r="1" spans="1:19" ht="38.25" customHeight="1" thickBot="1" x14ac:dyDescent="0.55000000000000004">
      <c r="A1" s="25"/>
      <c r="B1" s="25" t="str">
        <f>"令和 "&amp;表紙!D5&amp;"年度　金銭出納簿　(学校名："&amp;表紙!D7&amp;")　2月分"</f>
        <v>令和 年度　金銭出納簿　(学校名：)　2月分</v>
      </c>
      <c r="C1" s="2"/>
      <c r="D1" s="2"/>
      <c r="E1" s="2"/>
      <c r="F1" s="2"/>
      <c r="G1" s="3"/>
      <c r="H1" s="46" t="str">
        <f xml:space="preserve"> "提出者："&amp; 表紙!D9</f>
        <v>提出者：</v>
      </c>
      <c r="I1" s="3"/>
      <c r="J1" s="1"/>
      <c r="K1" s="46"/>
      <c r="L1" s="46"/>
      <c r="M1" s="4"/>
    </row>
    <row r="2" spans="1:19" ht="18" customHeight="1" x14ac:dyDescent="0.4">
      <c r="A2" s="166" t="s">
        <v>27</v>
      </c>
      <c r="B2" s="158" t="s">
        <v>56</v>
      </c>
      <c r="C2" s="160" t="s">
        <v>14</v>
      </c>
      <c r="D2" s="160" t="s">
        <v>12</v>
      </c>
      <c r="E2" s="160" t="s">
        <v>0</v>
      </c>
      <c r="F2" s="160" t="s">
        <v>13</v>
      </c>
      <c r="G2" s="162" t="s">
        <v>1</v>
      </c>
      <c r="H2" s="164" t="s">
        <v>2</v>
      </c>
      <c r="I2" s="156" t="s">
        <v>3</v>
      </c>
      <c r="J2" s="63"/>
      <c r="K2" s="142" t="s">
        <v>0</v>
      </c>
      <c r="L2" s="169"/>
      <c r="M2" s="57" t="s">
        <v>4</v>
      </c>
    </row>
    <row r="3" spans="1:19" ht="30" customHeight="1" thickBot="1" x14ac:dyDescent="0.45">
      <c r="A3" s="167"/>
      <c r="B3" s="159"/>
      <c r="C3" s="161"/>
      <c r="D3" s="161"/>
      <c r="E3" s="161"/>
      <c r="F3" s="161"/>
      <c r="G3" s="163"/>
      <c r="H3" s="165"/>
      <c r="I3" s="157"/>
      <c r="J3" s="64"/>
      <c r="K3" s="145" t="s">
        <v>5</v>
      </c>
      <c r="L3" s="170"/>
      <c r="M3" s="74">
        <f>SUMIF(E$4:E$19,"SC活動費",H$4:H$19)</f>
        <v>0</v>
      </c>
      <c r="Q3" s="70"/>
      <c r="R3" s="26"/>
    </row>
    <row r="4" spans="1:19" ht="30.75" customHeight="1" x14ac:dyDescent="0.4">
      <c r="A4" s="78" t="s">
        <v>28</v>
      </c>
      <c r="B4" s="79">
        <v>45036</v>
      </c>
      <c r="C4" s="79"/>
      <c r="D4" s="79"/>
      <c r="E4" s="80"/>
      <c r="F4" s="81" t="s">
        <v>29</v>
      </c>
      <c r="G4" s="82">
        <v>50000</v>
      </c>
      <c r="H4" s="82"/>
      <c r="I4" s="83">
        <f>SUM(G4-H4)</f>
        <v>50000</v>
      </c>
      <c r="J4" s="69"/>
      <c r="K4" s="135" t="s">
        <v>6</v>
      </c>
      <c r="L4" s="171"/>
      <c r="M4" s="74">
        <f>SUM(M5:M8)</f>
        <v>0</v>
      </c>
      <c r="Q4" s="27"/>
      <c r="R4" s="27"/>
    </row>
    <row r="5" spans="1:19" ht="35.25" customHeight="1" x14ac:dyDescent="0.4">
      <c r="A5" s="84" t="s">
        <v>28</v>
      </c>
      <c r="B5" s="66">
        <v>45041</v>
      </c>
      <c r="C5" s="66" t="s">
        <v>23</v>
      </c>
      <c r="D5" s="66">
        <v>45041</v>
      </c>
      <c r="E5" s="67" t="s">
        <v>9</v>
      </c>
      <c r="F5" s="65" t="s">
        <v>30</v>
      </c>
      <c r="G5" s="68"/>
      <c r="H5" s="68">
        <v>8000</v>
      </c>
      <c r="I5" s="85">
        <f>I4+G5-H5</f>
        <v>42000</v>
      </c>
      <c r="J5" s="2"/>
      <c r="K5" s="30"/>
      <c r="L5" s="28" t="s">
        <v>15</v>
      </c>
      <c r="M5" s="74">
        <f>SUMIF(E$7:E$19,"ボランティア給食費",H$7:H$19)</f>
        <v>0</v>
      </c>
      <c r="Q5" s="27"/>
      <c r="R5" s="27"/>
    </row>
    <row r="6" spans="1:19" ht="35.25" customHeight="1" thickBot="1" x14ac:dyDescent="0.45">
      <c r="A6" s="86" t="s">
        <v>28</v>
      </c>
      <c r="B6" s="87">
        <v>45061</v>
      </c>
      <c r="C6" s="87" t="s">
        <v>25</v>
      </c>
      <c r="D6" s="87">
        <v>45056</v>
      </c>
      <c r="E6" s="88" t="s">
        <v>7</v>
      </c>
      <c r="F6" s="89" t="s">
        <v>24</v>
      </c>
      <c r="G6" s="90"/>
      <c r="H6" s="91">
        <v>1128</v>
      </c>
      <c r="I6" s="92">
        <f>I5+G6-H6</f>
        <v>40872</v>
      </c>
      <c r="J6" s="2"/>
      <c r="K6" s="30"/>
      <c r="L6" s="28" t="s">
        <v>8</v>
      </c>
      <c r="M6" s="74">
        <f>SUMIF(E$4:E$19,"ボランティア交通費",H$4:H$19)</f>
        <v>0</v>
      </c>
      <c r="Q6" s="27"/>
      <c r="R6" s="27"/>
    </row>
    <row r="7" spans="1:19" ht="42.95" customHeight="1" x14ac:dyDescent="0.4">
      <c r="A7" s="93">
        <v>1</v>
      </c>
      <c r="B7" s="48"/>
      <c r="C7" s="48"/>
      <c r="D7" s="48"/>
      <c r="E7" s="48"/>
      <c r="F7" s="48" t="s">
        <v>62</v>
      </c>
      <c r="G7" s="76">
        <f>'1月'!I19</f>
        <v>50000</v>
      </c>
      <c r="H7" s="77"/>
      <c r="I7" s="94">
        <f>G7-H7</f>
        <v>50000</v>
      </c>
      <c r="J7" s="2"/>
      <c r="K7" s="30"/>
      <c r="L7" s="28" t="s">
        <v>16</v>
      </c>
      <c r="M7" s="74">
        <f>SUMIF(E$7:E$19,"ゲストティーチャー費",H$7:H$19)</f>
        <v>0</v>
      </c>
      <c r="Q7" s="27"/>
      <c r="R7" s="109"/>
      <c r="S7" s="109"/>
    </row>
    <row r="8" spans="1:19" ht="42.95" customHeight="1" x14ac:dyDescent="0.4">
      <c r="A8" s="95">
        <v>2</v>
      </c>
      <c r="B8" s="100"/>
      <c r="C8" s="100"/>
      <c r="D8" s="100"/>
      <c r="E8" s="100"/>
      <c r="F8" s="101"/>
      <c r="G8" s="102"/>
      <c r="H8" s="103"/>
      <c r="I8" s="96">
        <f>I7+G8-H8</f>
        <v>50000</v>
      </c>
      <c r="J8" s="2"/>
      <c r="K8" s="31"/>
      <c r="L8" s="28" t="s">
        <v>17</v>
      </c>
      <c r="M8" s="74">
        <f>SUMIF(E$4:E$19,"ボランティア活動費",H$4:H$19)</f>
        <v>0</v>
      </c>
      <c r="Q8" s="27"/>
      <c r="R8" s="109"/>
      <c r="S8" s="109"/>
    </row>
    <row r="9" spans="1:19" ht="42.95" customHeight="1" thickBot="1" x14ac:dyDescent="0.45">
      <c r="A9" s="95">
        <v>3</v>
      </c>
      <c r="B9" s="100"/>
      <c r="C9" s="100"/>
      <c r="D9" s="100"/>
      <c r="E9" s="100"/>
      <c r="F9" s="101"/>
      <c r="G9" s="102"/>
      <c r="H9" s="103"/>
      <c r="I9" s="96">
        <f t="shared" ref="I9:I18" si="0">I8+G9-H9</f>
        <v>50000</v>
      </c>
      <c r="J9" s="63"/>
      <c r="K9" s="149" t="s">
        <v>10</v>
      </c>
      <c r="L9" s="168"/>
      <c r="M9" s="75">
        <f>SUM(M3:M4)</f>
        <v>0</v>
      </c>
    </row>
    <row r="10" spans="1:19" ht="42.95" customHeight="1" x14ac:dyDescent="0.4">
      <c r="A10" s="95">
        <v>4</v>
      </c>
      <c r="B10" s="100"/>
      <c r="C10" s="100"/>
      <c r="D10" s="100"/>
      <c r="E10" s="100"/>
      <c r="F10" s="101"/>
      <c r="G10" s="104"/>
      <c r="H10" s="105"/>
      <c r="I10" s="96">
        <f t="shared" si="0"/>
        <v>50000</v>
      </c>
      <c r="J10" s="1"/>
    </row>
    <row r="11" spans="1:19" ht="42.95" customHeight="1" x14ac:dyDescent="0.4">
      <c r="A11" s="95">
        <v>5</v>
      </c>
      <c r="B11" s="100"/>
      <c r="C11" s="100"/>
      <c r="D11" s="100"/>
      <c r="E11" s="100"/>
      <c r="F11" s="101"/>
      <c r="G11" s="102"/>
      <c r="H11" s="103"/>
      <c r="I11" s="96">
        <f t="shared" si="0"/>
        <v>50000</v>
      </c>
      <c r="J11" s="19"/>
      <c r="L11" s="152" t="s">
        <v>52</v>
      </c>
      <c r="M11" s="153"/>
    </row>
    <row r="12" spans="1:19" ht="42.95" customHeight="1" x14ac:dyDescent="0.4">
      <c r="A12" s="95">
        <v>6</v>
      </c>
      <c r="B12" s="100"/>
      <c r="C12" s="100"/>
      <c r="D12" s="100"/>
      <c r="E12" s="100"/>
      <c r="F12" s="101"/>
      <c r="G12" s="102"/>
      <c r="H12" s="103"/>
      <c r="I12" s="96">
        <f t="shared" si="0"/>
        <v>50000</v>
      </c>
      <c r="J12" s="19"/>
      <c r="L12" s="153"/>
      <c r="M12" s="153"/>
    </row>
    <row r="13" spans="1:19" ht="42.95" customHeight="1" x14ac:dyDescent="0.4">
      <c r="A13" s="95">
        <v>7</v>
      </c>
      <c r="B13" s="100"/>
      <c r="C13" s="100"/>
      <c r="D13" s="100"/>
      <c r="E13" s="100"/>
      <c r="F13" s="101"/>
      <c r="G13" s="102"/>
      <c r="H13" s="103"/>
      <c r="I13" s="96">
        <f t="shared" si="0"/>
        <v>50000</v>
      </c>
      <c r="J13" s="19"/>
      <c r="L13" s="153"/>
      <c r="M13" s="153"/>
    </row>
    <row r="14" spans="1:19" ht="42.95" customHeight="1" x14ac:dyDescent="0.4">
      <c r="A14" s="95">
        <v>8</v>
      </c>
      <c r="B14" s="100"/>
      <c r="C14" s="100"/>
      <c r="D14" s="100"/>
      <c r="E14" s="100"/>
      <c r="F14" s="101"/>
      <c r="G14" s="102"/>
      <c r="H14" s="103"/>
      <c r="I14" s="96">
        <f t="shared" si="0"/>
        <v>50000</v>
      </c>
      <c r="J14" s="19"/>
      <c r="L14" s="153"/>
      <c r="M14" s="153"/>
    </row>
    <row r="15" spans="1:19" ht="42.95" customHeight="1" x14ac:dyDescent="0.4">
      <c r="A15" s="95">
        <v>9</v>
      </c>
      <c r="B15" s="100"/>
      <c r="C15" s="100"/>
      <c r="D15" s="100"/>
      <c r="E15" s="100"/>
      <c r="F15" s="101"/>
      <c r="G15" s="104"/>
      <c r="H15" s="105"/>
      <c r="I15" s="96">
        <f t="shared" si="0"/>
        <v>50000</v>
      </c>
      <c r="J15" s="19"/>
      <c r="K15" s="19"/>
      <c r="L15" s="153"/>
      <c r="M15" s="153"/>
    </row>
    <row r="16" spans="1:19" ht="42.95" customHeight="1" x14ac:dyDescent="0.4">
      <c r="A16" s="95">
        <v>10</v>
      </c>
      <c r="B16" s="100"/>
      <c r="C16" s="100"/>
      <c r="D16" s="100"/>
      <c r="E16" s="100"/>
      <c r="F16" s="101"/>
      <c r="G16" s="104"/>
      <c r="H16" s="105"/>
      <c r="I16" s="96">
        <f t="shared" si="0"/>
        <v>50000</v>
      </c>
      <c r="J16" s="19"/>
      <c r="K16" s="19"/>
      <c r="L16" s="153"/>
      <c r="M16" s="153"/>
    </row>
    <row r="17" spans="1:13" ht="42.95" customHeight="1" x14ac:dyDescent="0.4">
      <c r="A17" s="95">
        <v>11</v>
      </c>
      <c r="B17" s="100"/>
      <c r="C17" s="100"/>
      <c r="D17" s="100"/>
      <c r="E17" s="100"/>
      <c r="F17" s="101"/>
      <c r="G17" s="104"/>
      <c r="H17" s="105"/>
      <c r="I17" s="96">
        <f t="shared" si="0"/>
        <v>50000</v>
      </c>
      <c r="J17" s="19"/>
      <c r="K17" s="19"/>
      <c r="L17" s="153"/>
      <c r="M17" s="153"/>
    </row>
    <row r="18" spans="1:13" ht="42.95" customHeight="1" x14ac:dyDescent="0.4">
      <c r="A18" s="95">
        <v>12</v>
      </c>
      <c r="B18" s="100"/>
      <c r="C18" s="100"/>
      <c r="D18" s="100"/>
      <c r="E18" s="100"/>
      <c r="F18" s="101"/>
      <c r="G18" s="104"/>
      <c r="H18" s="105"/>
      <c r="I18" s="96">
        <f t="shared" si="0"/>
        <v>50000</v>
      </c>
      <c r="J18" s="19"/>
      <c r="K18" s="19"/>
      <c r="L18" s="19"/>
      <c r="M18" s="19"/>
    </row>
    <row r="19" spans="1:13" ht="24.95" customHeight="1" thickBot="1" x14ac:dyDescent="0.45">
      <c r="A19" s="154" t="s">
        <v>51</v>
      </c>
      <c r="B19" s="155"/>
      <c r="C19" s="155"/>
      <c r="D19" s="155"/>
      <c r="E19" s="155"/>
      <c r="F19" s="155"/>
      <c r="G19" s="97">
        <f>SUM(G7:G18)</f>
        <v>50000</v>
      </c>
      <c r="H19" s="98">
        <f>SUM(H8:H18)</f>
        <v>0</v>
      </c>
      <c r="I19" s="99">
        <f>G19-H19</f>
        <v>50000</v>
      </c>
      <c r="J19" s="1"/>
      <c r="K19" s="1"/>
      <c r="L19" s="1"/>
      <c r="M19" s="4"/>
    </row>
    <row r="21" spans="1:13" x14ac:dyDescent="0.4">
      <c r="I21" s="20"/>
    </row>
  </sheetData>
  <sheetProtection sheet="1" objects="1" scenarios="1"/>
  <mergeCells count="17">
    <mergeCell ref="K4:L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K2:L2"/>
    <mergeCell ref="K3:L3"/>
    <mergeCell ref="R7:S7"/>
    <mergeCell ref="R8:S8"/>
    <mergeCell ref="K9:L9"/>
    <mergeCell ref="L11:M17"/>
    <mergeCell ref="A19:F19"/>
  </mergeCells>
  <phoneticPr fontId="3"/>
  <dataValidations count="1">
    <dataValidation type="list" allowBlank="1" showInputMessage="1" showErrorMessage="1" sqref="P7 E4:E6">
      <formula1>$Q$3:$Q$8</formula1>
    </dataValidation>
  </dataValidations>
  <pageMargins left="0.7" right="0.7" top="0.75" bottom="0.75" header="0.3" footer="0.3"/>
  <pageSetup paperSize="9" scale="65" orientation="landscape"/>
  <ignoredErrors>
    <ignoredError sqref="I7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表紙!$N$6:$N$10</xm:f>
          </x14:formula1>
          <xm:sqref>E7:E18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zoomScaleNormal="100" workbookViewId="0">
      <selection activeCell="K2" sqref="K2:M9"/>
    </sheetView>
  </sheetViews>
  <sheetFormatPr defaultColWidth="8.875" defaultRowHeight="18.75" x14ac:dyDescent="0.4"/>
  <cols>
    <col min="1" max="1" width="8" customWidth="1"/>
    <col min="2" max="2" width="6.875" customWidth="1"/>
    <col min="3" max="3" width="12" customWidth="1"/>
    <col min="4" max="4" width="6.875" customWidth="1"/>
    <col min="5" max="5" width="22" customWidth="1"/>
    <col min="6" max="6" width="57.5" customWidth="1"/>
    <col min="7" max="7" width="10.125" customWidth="1"/>
    <col min="8" max="8" width="10.375" customWidth="1"/>
    <col min="9" max="9" width="11.125" customWidth="1"/>
    <col min="10" max="11" width="1.625" customWidth="1"/>
    <col min="12" max="12" width="21.5" customWidth="1"/>
    <col min="13" max="13" width="13.875" style="14" customWidth="1"/>
  </cols>
  <sheetData>
    <row r="1" spans="1:19" ht="38.25" customHeight="1" thickBot="1" x14ac:dyDescent="0.55000000000000004">
      <c r="A1" s="25"/>
      <c r="B1" s="25" t="str">
        <f>"令和 "&amp;表紙!D5&amp;"年度　金銭出納簿　(学校名："&amp;表紙!D7&amp;")　3月分"</f>
        <v>令和 年度　金銭出納簿　(学校名：)　3月分</v>
      </c>
      <c r="C1" s="2"/>
      <c r="D1" s="2"/>
      <c r="E1" s="2"/>
      <c r="F1" s="2"/>
      <c r="G1" s="3"/>
      <c r="H1" s="46" t="str">
        <f xml:space="preserve"> "提出者："&amp; 表紙!D9</f>
        <v>提出者：</v>
      </c>
      <c r="I1" s="3"/>
      <c r="J1" s="1"/>
      <c r="K1" s="46"/>
      <c r="L1" s="46"/>
      <c r="M1" s="4"/>
    </row>
    <row r="2" spans="1:19" ht="18" customHeight="1" x14ac:dyDescent="0.4">
      <c r="A2" s="166" t="s">
        <v>27</v>
      </c>
      <c r="B2" s="158" t="s">
        <v>56</v>
      </c>
      <c r="C2" s="160" t="s">
        <v>14</v>
      </c>
      <c r="D2" s="160" t="s">
        <v>12</v>
      </c>
      <c r="E2" s="160" t="s">
        <v>0</v>
      </c>
      <c r="F2" s="160" t="s">
        <v>13</v>
      </c>
      <c r="G2" s="162" t="s">
        <v>1</v>
      </c>
      <c r="H2" s="164" t="s">
        <v>2</v>
      </c>
      <c r="I2" s="156" t="s">
        <v>3</v>
      </c>
      <c r="J2" s="63"/>
      <c r="K2" s="142" t="s">
        <v>0</v>
      </c>
      <c r="L2" s="169"/>
      <c r="M2" s="57" t="s">
        <v>4</v>
      </c>
    </row>
    <row r="3" spans="1:19" ht="30" customHeight="1" thickBot="1" x14ac:dyDescent="0.45">
      <c r="A3" s="167"/>
      <c r="B3" s="159"/>
      <c r="C3" s="161"/>
      <c r="D3" s="161"/>
      <c r="E3" s="161"/>
      <c r="F3" s="161"/>
      <c r="G3" s="163"/>
      <c r="H3" s="165"/>
      <c r="I3" s="157"/>
      <c r="J3" s="64"/>
      <c r="K3" s="145" t="s">
        <v>5</v>
      </c>
      <c r="L3" s="170"/>
      <c r="M3" s="74">
        <f>SUMIF(E$4:E$19,"SC活動費",H$4:H$19)</f>
        <v>0</v>
      </c>
      <c r="Q3" s="70"/>
      <c r="R3" s="26"/>
    </row>
    <row r="4" spans="1:19" ht="30.75" customHeight="1" x14ac:dyDescent="0.4">
      <c r="A4" s="78" t="s">
        <v>28</v>
      </c>
      <c r="B4" s="79">
        <v>45036</v>
      </c>
      <c r="C4" s="79"/>
      <c r="D4" s="79"/>
      <c r="E4" s="80"/>
      <c r="F4" s="81" t="s">
        <v>29</v>
      </c>
      <c r="G4" s="82">
        <v>50000</v>
      </c>
      <c r="H4" s="82"/>
      <c r="I4" s="83">
        <f>SUM(G4-H4)</f>
        <v>50000</v>
      </c>
      <c r="J4" s="69"/>
      <c r="K4" s="135" t="s">
        <v>6</v>
      </c>
      <c r="L4" s="171"/>
      <c r="M4" s="74">
        <f>SUM(M5:M8)</f>
        <v>0</v>
      </c>
      <c r="Q4" s="27"/>
      <c r="R4" s="27"/>
    </row>
    <row r="5" spans="1:19" ht="35.25" customHeight="1" x14ac:dyDescent="0.4">
      <c r="A5" s="84" t="s">
        <v>28</v>
      </c>
      <c r="B5" s="66">
        <v>45041</v>
      </c>
      <c r="C5" s="66" t="s">
        <v>23</v>
      </c>
      <c r="D5" s="66">
        <v>45041</v>
      </c>
      <c r="E5" s="67" t="s">
        <v>9</v>
      </c>
      <c r="F5" s="65" t="s">
        <v>30</v>
      </c>
      <c r="G5" s="68"/>
      <c r="H5" s="68">
        <v>8000</v>
      </c>
      <c r="I5" s="85">
        <f>I4+G5-H5</f>
        <v>42000</v>
      </c>
      <c r="J5" s="2"/>
      <c r="K5" s="30"/>
      <c r="L5" s="28" t="s">
        <v>15</v>
      </c>
      <c r="M5" s="74">
        <f>SUMIF(E$7:E$19,"ボランティア給食費",H$7:H$19)</f>
        <v>0</v>
      </c>
      <c r="Q5" s="27"/>
      <c r="R5" s="27"/>
    </row>
    <row r="6" spans="1:19" ht="35.25" customHeight="1" thickBot="1" x14ac:dyDescent="0.45">
      <c r="A6" s="86" t="s">
        <v>28</v>
      </c>
      <c r="B6" s="87">
        <v>45061</v>
      </c>
      <c r="C6" s="87" t="s">
        <v>25</v>
      </c>
      <c r="D6" s="87">
        <v>45056</v>
      </c>
      <c r="E6" s="88" t="s">
        <v>7</v>
      </c>
      <c r="F6" s="89" t="s">
        <v>24</v>
      </c>
      <c r="G6" s="90"/>
      <c r="H6" s="91">
        <v>1128</v>
      </c>
      <c r="I6" s="92">
        <f>I5+G6-H6</f>
        <v>40872</v>
      </c>
      <c r="J6" s="2"/>
      <c r="K6" s="30"/>
      <c r="L6" s="28" t="s">
        <v>8</v>
      </c>
      <c r="M6" s="74">
        <f>SUMIF(E$4:E$19,"ボランティア交通費",H$4:H$19)</f>
        <v>0</v>
      </c>
      <c r="Q6" s="27"/>
      <c r="R6" s="27"/>
    </row>
    <row r="7" spans="1:19" ht="42.95" customHeight="1" x14ac:dyDescent="0.4">
      <c r="A7" s="93">
        <v>1</v>
      </c>
      <c r="B7" s="48"/>
      <c r="C7" s="48"/>
      <c r="D7" s="48"/>
      <c r="E7" s="48"/>
      <c r="F7" s="48" t="s">
        <v>63</v>
      </c>
      <c r="G7" s="76">
        <f>'2月'!I19</f>
        <v>50000</v>
      </c>
      <c r="H7" s="77"/>
      <c r="I7" s="94">
        <f>G7-H7</f>
        <v>50000</v>
      </c>
      <c r="J7" s="2"/>
      <c r="K7" s="30"/>
      <c r="L7" s="28" t="s">
        <v>16</v>
      </c>
      <c r="M7" s="74">
        <f>SUMIF(E$7:E$19,"ゲストティーチャー費",H$7:H$19)</f>
        <v>0</v>
      </c>
      <c r="Q7" s="27"/>
      <c r="R7" s="109"/>
      <c r="S7" s="109"/>
    </row>
    <row r="8" spans="1:19" ht="42.95" customHeight="1" x14ac:dyDescent="0.4">
      <c r="A8" s="95">
        <v>2</v>
      </c>
      <c r="B8" s="100"/>
      <c r="C8" s="100"/>
      <c r="D8" s="100"/>
      <c r="E8" s="100"/>
      <c r="F8" s="101"/>
      <c r="G8" s="102"/>
      <c r="H8" s="103"/>
      <c r="I8" s="96">
        <f>I7+G8-H8</f>
        <v>50000</v>
      </c>
      <c r="J8" s="2"/>
      <c r="K8" s="31"/>
      <c r="L8" s="28" t="s">
        <v>17</v>
      </c>
      <c r="M8" s="74">
        <f>SUMIF(E$4:E$19,"ボランティア活動費",H$4:H$19)</f>
        <v>0</v>
      </c>
      <c r="Q8" s="27"/>
      <c r="R8" s="109"/>
      <c r="S8" s="109"/>
    </row>
    <row r="9" spans="1:19" ht="42.95" customHeight="1" thickBot="1" x14ac:dyDescent="0.45">
      <c r="A9" s="95">
        <v>3</v>
      </c>
      <c r="B9" s="100"/>
      <c r="C9" s="100"/>
      <c r="D9" s="100"/>
      <c r="E9" s="100"/>
      <c r="F9" s="101"/>
      <c r="G9" s="102"/>
      <c r="H9" s="103"/>
      <c r="I9" s="96">
        <f t="shared" ref="I9:I18" si="0">I8+G9-H9</f>
        <v>50000</v>
      </c>
      <c r="J9" s="63"/>
      <c r="K9" s="149" t="s">
        <v>10</v>
      </c>
      <c r="L9" s="168"/>
      <c r="M9" s="75">
        <f>SUM(M3:M4)</f>
        <v>0</v>
      </c>
    </row>
    <row r="10" spans="1:19" ht="42.95" customHeight="1" x14ac:dyDescent="0.4">
      <c r="A10" s="95">
        <v>4</v>
      </c>
      <c r="B10" s="100"/>
      <c r="C10" s="100"/>
      <c r="D10" s="100"/>
      <c r="E10" s="100"/>
      <c r="F10" s="101"/>
      <c r="G10" s="104"/>
      <c r="H10" s="105"/>
      <c r="I10" s="96">
        <f t="shared" si="0"/>
        <v>50000</v>
      </c>
      <c r="J10" s="1"/>
    </row>
    <row r="11" spans="1:19" ht="42.95" customHeight="1" x14ac:dyDescent="0.4">
      <c r="A11" s="95">
        <v>5</v>
      </c>
      <c r="B11" s="100"/>
      <c r="C11" s="100"/>
      <c r="D11" s="100"/>
      <c r="E11" s="100"/>
      <c r="F11" s="101"/>
      <c r="G11" s="102"/>
      <c r="H11" s="103"/>
      <c r="I11" s="96">
        <f t="shared" si="0"/>
        <v>50000</v>
      </c>
      <c r="J11" s="19"/>
      <c r="L11" s="152" t="s">
        <v>52</v>
      </c>
      <c r="M11" s="153"/>
    </row>
    <row r="12" spans="1:19" ht="42.95" customHeight="1" x14ac:dyDescent="0.4">
      <c r="A12" s="95">
        <v>6</v>
      </c>
      <c r="B12" s="100"/>
      <c r="C12" s="100"/>
      <c r="D12" s="100"/>
      <c r="E12" s="100"/>
      <c r="F12" s="101"/>
      <c r="G12" s="102"/>
      <c r="H12" s="103"/>
      <c r="I12" s="96">
        <f t="shared" si="0"/>
        <v>50000</v>
      </c>
      <c r="J12" s="19"/>
      <c r="L12" s="153"/>
      <c r="M12" s="153"/>
    </row>
    <row r="13" spans="1:19" ht="42.95" customHeight="1" x14ac:dyDescent="0.4">
      <c r="A13" s="95">
        <v>7</v>
      </c>
      <c r="B13" s="100"/>
      <c r="C13" s="100"/>
      <c r="D13" s="100"/>
      <c r="E13" s="100"/>
      <c r="F13" s="101"/>
      <c r="G13" s="102"/>
      <c r="H13" s="103"/>
      <c r="I13" s="96">
        <f t="shared" si="0"/>
        <v>50000</v>
      </c>
      <c r="J13" s="19"/>
      <c r="L13" s="153"/>
      <c r="M13" s="153"/>
    </row>
    <row r="14" spans="1:19" ht="42.95" customHeight="1" x14ac:dyDescent="0.4">
      <c r="A14" s="95">
        <v>8</v>
      </c>
      <c r="B14" s="100"/>
      <c r="C14" s="100"/>
      <c r="D14" s="100"/>
      <c r="E14" s="100"/>
      <c r="F14" s="101"/>
      <c r="G14" s="102"/>
      <c r="H14" s="103"/>
      <c r="I14" s="96">
        <f t="shared" si="0"/>
        <v>50000</v>
      </c>
      <c r="J14" s="19"/>
      <c r="L14" s="153"/>
      <c r="M14" s="153"/>
    </row>
    <row r="15" spans="1:19" ht="42.95" customHeight="1" x14ac:dyDescent="0.4">
      <c r="A15" s="95">
        <v>9</v>
      </c>
      <c r="B15" s="100"/>
      <c r="C15" s="100"/>
      <c r="D15" s="100"/>
      <c r="E15" s="100"/>
      <c r="F15" s="101"/>
      <c r="G15" s="104"/>
      <c r="H15" s="105"/>
      <c r="I15" s="96">
        <f t="shared" si="0"/>
        <v>50000</v>
      </c>
      <c r="J15" s="19"/>
      <c r="K15" s="19"/>
      <c r="L15" s="153"/>
      <c r="M15" s="153"/>
    </row>
    <row r="16" spans="1:19" ht="42.95" customHeight="1" x14ac:dyDescent="0.4">
      <c r="A16" s="95">
        <v>10</v>
      </c>
      <c r="B16" s="100"/>
      <c r="C16" s="100"/>
      <c r="D16" s="100"/>
      <c r="E16" s="100"/>
      <c r="F16" s="101"/>
      <c r="G16" s="104"/>
      <c r="H16" s="105"/>
      <c r="I16" s="96">
        <f t="shared" si="0"/>
        <v>50000</v>
      </c>
      <c r="J16" s="19"/>
      <c r="K16" s="19"/>
      <c r="L16" s="153"/>
      <c r="M16" s="153"/>
    </row>
    <row r="17" spans="1:13" ht="42.95" customHeight="1" x14ac:dyDescent="0.4">
      <c r="A17" s="95">
        <v>11</v>
      </c>
      <c r="B17" s="100"/>
      <c r="C17" s="100"/>
      <c r="D17" s="100"/>
      <c r="E17" s="100"/>
      <c r="F17" s="101"/>
      <c r="G17" s="104"/>
      <c r="H17" s="105"/>
      <c r="I17" s="96">
        <f t="shared" si="0"/>
        <v>50000</v>
      </c>
      <c r="J17" s="19"/>
      <c r="K17" s="19"/>
      <c r="L17" s="153"/>
      <c r="M17" s="153"/>
    </row>
    <row r="18" spans="1:13" ht="42.95" customHeight="1" x14ac:dyDescent="0.4">
      <c r="A18" s="95">
        <v>12</v>
      </c>
      <c r="B18" s="100"/>
      <c r="C18" s="100"/>
      <c r="D18" s="100"/>
      <c r="E18" s="100"/>
      <c r="F18" s="101"/>
      <c r="G18" s="104"/>
      <c r="H18" s="105"/>
      <c r="I18" s="96">
        <f t="shared" si="0"/>
        <v>50000</v>
      </c>
      <c r="J18" s="19"/>
      <c r="K18" s="19"/>
      <c r="L18" s="19"/>
      <c r="M18" s="19"/>
    </row>
    <row r="19" spans="1:13" ht="24.95" customHeight="1" thickBot="1" x14ac:dyDescent="0.45">
      <c r="A19" s="154" t="s">
        <v>51</v>
      </c>
      <c r="B19" s="155"/>
      <c r="C19" s="155"/>
      <c r="D19" s="155"/>
      <c r="E19" s="155"/>
      <c r="F19" s="155"/>
      <c r="G19" s="97">
        <f>SUM(G7:G18)</f>
        <v>50000</v>
      </c>
      <c r="H19" s="98">
        <f>SUM(H8:H18)</f>
        <v>0</v>
      </c>
      <c r="I19" s="99">
        <f>G19-H19</f>
        <v>50000</v>
      </c>
      <c r="J19" s="1"/>
      <c r="K19" s="1"/>
      <c r="L19" s="1"/>
      <c r="M19" s="4"/>
    </row>
    <row r="21" spans="1:13" x14ac:dyDescent="0.4">
      <c r="I21" s="20"/>
    </row>
  </sheetData>
  <sheetProtection sheet="1" objects="1" scenarios="1"/>
  <mergeCells count="17">
    <mergeCell ref="K4:L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K2:L2"/>
    <mergeCell ref="K3:L3"/>
    <mergeCell ref="R7:S7"/>
    <mergeCell ref="R8:S8"/>
    <mergeCell ref="K9:L9"/>
    <mergeCell ref="L11:M17"/>
    <mergeCell ref="A19:F19"/>
  </mergeCells>
  <phoneticPr fontId="3"/>
  <dataValidations count="1">
    <dataValidation type="list" allowBlank="1" showInputMessage="1" showErrorMessage="1" sqref="P7 E4:E6">
      <formula1>$Q$3:$Q$8</formula1>
    </dataValidation>
  </dataValidations>
  <pageMargins left="0.7" right="0.7" top="0.75" bottom="0.75" header="0.3" footer="0.3"/>
  <pageSetup paperSize="9" scale="65" orientation="landscape"/>
  <ignoredErrors>
    <ignoredError sqref="I7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表紙!$N$6:$N$10</xm:f>
          </x14:formula1>
          <xm:sqref>E7:E18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N21"/>
  <sheetViews>
    <sheetView topLeftCell="A7" workbookViewId="0"/>
  </sheetViews>
  <sheetFormatPr defaultColWidth="8.875" defaultRowHeight="18.75" x14ac:dyDescent="0.4"/>
  <cols>
    <col min="3" max="3" width="9.875" customWidth="1"/>
    <col min="4" max="4" width="6.125" customWidth="1"/>
    <col min="6" max="6" width="15.875" customWidth="1"/>
  </cols>
  <sheetData>
    <row r="4" spans="3:14" ht="19.5" thickBot="1" x14ac:dyDescent="0.45"/>
    <row r="5" spans="3:14" ht="19.5" thickBot="1" x14ac:dyDescent="0.45">
      <c r="C5" s="58" t="s">
        <v>48</v>
      </c>
      <c r="D5" s="106"/>
      <c r="E5" s="59" t="s">
        <v>47</v>
      </c>
      <c r="F5" s="60"/>
      <c r="N5" s="71" t="s">
        <v>21</v>
      </c>
    </row>
    <row r="6" spans="3:14" ht="19.5" x14ac:dyDescent="0.4">
      <c r="N6" s="72" t="s">
        <v>5</v>
      </c>
    </row>
    <row r="7" spans="3:14" ht="26.25" thickBot="1" x14ac:dyDescent="0.45">
      <c r="C7" s="62" t="s">
        <v>49</v>
      </c>
      <c r="D7" s="139"/>
      <c r="E7" s="139"/>
      <c r="F7" s="139"/>
      <c r="N7" s="73" t="s">
        <v>18</v>
      </c>
    </row>
    <row r="8" spans="3:14" ht="26.25" thickTop="1" x14ac:dyDescent="0.4">
      <c r="N8" s="73" t="s">
        <v>8</v>
      </c>
    </row>
    <row r="9" spans="3:14" ht="26.25" thickBot="1" x14ac:dyDescent="0.45">
      <c r="C9" s="61" t="s">
        <v>50</v>
      </c>
      <c r="D9" s="140"/>
      <c r="E9" s="140"/>
      <c r="F9" s="140"/>
      <c r="N9" s="73" t="s">
        <v>19</v>
      </c>
    </row>
    <row r="10" spans="3:14" ht="25.5" x14ac:dyDescent="0.4">
      <c r="N10" s="73" t="s">
        <v>20</v>
      </c>
    </row>
    <row r="11" spans="3:14" ht="19.5" thickBot="1" x14ac:dyDescent="0.45">
      <c r="C11" s="141" t="s">
        <v>64</v>
      </c>
      <c r="D11" s="141"/>
      <c r="E11" s="141"/>
      <c r="F11" s="141"/>
    </row>
    <row r="12" spans="3:14" x14ac:dyDescent="0.4">
      <c r="C12" s="142" t="s">
        <v>0</v>
      </c>
      <c r="D12" s="143"/>
      <c r="E12" s="144"/>
      <c r="F12" s="57" t="s">
        <v>4</v>
      </c>
    </row>
    <row r="13" spans="3:14" ht="19.5" x14ac:dyDescent="0.4">
      <c r="C13" s="145" t="s">
        <v>5</v>
      </c>
      <c r="D13" s="146"/>
      <c r="E13" s="147"/>
      <c r="F13" s="74">
        <f>SUM('5月'!M3,'6月'!M3,'7月'!M3,'8月'!M3,'9月'!M3,'10月'!M3,'11月'!M3,'12月'!M3,'1月'!M3,'2月'!M3,'3月'!M3)</f>
        <v>0</v>
      </c>
    </row>
    <row r="14" spans="3:14" ht="25.5" x14ac:dyDescent="0.4">
      <c r="C14" s="135" t="s">
        <v>6</v>
      </c>
      <c r="D14" s="136"/>
      <c r="E14" s="137"/>
      <c r="F14" s="74">
        <f>SUM(F15:F18)</f>
        <v>0</v>
      </c>
    </row>
    <row r="15" spans="3:14" ht="25.5" x14ac:dyDescent="0.4">
      <c r="C15" s="30"/>
      <c r="D15" s="148" t="s">
        <v>15</v>
      </c>
      <c r="E15" s="137"/>
      <c r="F15" s="74">
        <f>SUM('5月'!M5,'6月'!M5,'7月'!M5,'8月'!M5,'9月'!M5,'10月'!M5,'11月'!M5,'12月'!M5,'1月'!M5,'2月'!M5,'3月'!M5)</f>
        <v>0</v>
      </c>
    </row>
    <row r="16" spans="3:14" ht="25.5" x14ac:dyDescent="0.4">
      <c r="C16" s="30"/>
      <c r="D16" s="148" t="s">
        <v>8</v>
      </c>
      <c r="E16" s="137"/>
      <c r="F16" s="74">
        <f>SUM('5月'!M6,'6月'!M6,'7月'!M6,'8月'!M6,'9月'!M6,'10月'!M6,'11月'!M6,'12月'!M6,'1月'!M6,'2月'!M6,'3月'!M6)</f>
        <v>0</v>
      </c>
    </row>
    <row r="17" spans="3:6" ht="25.5" x14ac:dyDescent="0.4">
      <c r="C17" s="30"/>
      <c r="D17" s="148" t="s">
        <v>16</v>
      </c>
      <c r="E17" s="137"/>
      <c r="F17" s="74">
        <f>SUM('5月'!M7,'6月'!M7,'7月'!M7,'8月'!M7,'9月'!M7,'10月'!M7,'11月'!M7,'12月'!M7,'1月'!M7,'2月'!M7,'3月'!M7)</f>
        <v>0</v>
      </c>
    </row>
    <row r="18" spans="3:6" ht="25.5" x14ac:dyDescent="0.4">
      <c r="C18" s="31"/>
      <c r="D18" s="148" t="s">
        <v>17</v>
      </c>
      <c r="E18" s="137"/>
      <c r="F18" s="74">
        <f>SUM('5月'!M8,'6月'!M8,'7月'!M8,'8月'!M8,'9月'!M8,'10月'!M8,'11月'!M8,'12月'!M8,'1月'!M8,'2月'!M8,'3月'!M8)</f>
        <v>0</v>
      </c>
    </row>
    <row r="19" spans="3:6" ht="19.5" thickBot="1" x14ac:dyDescent="0.45">
      <c r="C19" s="149" t="s">
        <v>10</v>
      </c>
      <c r="D19" s="150"/>
      <c r="E19" s="151"/>
      <c r="F19" s="75">
        <f>SUM(F13:F14)</f>
        <v>0</v>
      </c>
    </row>
    <row r="21" spans="3:6" ht="19.5" thickBot="1" x14ac:dyDescent="0.45">
      <c r="C21" s="138" t="s">
        <v>66</v>
      </c>
      <c r="D21" s="138"/>
      <c r="E21" s="138"/>
      <c r="F21" s="107">
        <f>'3月'!I19</f>
        <v>50000</v>
      </c>
    </row>
  </sheetData>
  <sheetProtection sheet="1" objects="1" scenarios="1"/>
  <mergeCells count="12">
    <mergeCell ref="C14:E14"/>
    <mergeCell ref="C21:E21"/>
    <mergeCell ref="D7:F7"/>
    <mergeCell ref="D9:F9"/>
    <mergeCell ref="C11:F11"/>
    <mergeCell ref="C12:E12"/>
    <mergeCell ref="C13:E13"/>
    <mergeCell ref="D15:E15"/>
    <mergeCell ref="D16:E16"/>
    <mergeCell ref="D17:E17"/>
    <mergeCell ref="D18:E18"/>
    <mergeCell ref="C19:E19"/>
  </mergeCells>
  <phoneticPr fontId="3"/>
  <conditionalFormatting sqref="D5">
    <cfRule type="expression" dxfId="2" priority="3">
      <formula>ISBLANK($D$5)</formula>
    </cfRule>
  </conditionalFormatting>
  <conditionalFormatting sqref="D7:F7">
    <cfRule type="expression" dxfId="1" priority="2">
      <formula>ISBLANK($D$7)</formula>
    </cfRule>
  </conditionalFormatting>
  <conditionalFormatting sqref="D9:F9">
    <cfRule type="expression" dxfId="0" priority="1">
      <formula>ISBLANK($D$9)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tabSelected="1" zoomScaleNormal="100" workbookViewId="0">
      <selection activeCell="E9" sqref="E9"/>
    </sheetView>
  </sheetViews>
  <sheetFormatPr defaultColWidth="8.875" defaultRowHeight="18.75" x14ac:dyDescent="0.4"/>
  <cols>
    <col min="1" max="1" width="8" customWidth="1"/>
    <col min="2" max="2" width="6.875" customWidth="1"/>
    <col min="3" max="3" width="12" customWidth="1"/>
    <col min="4" max="4" width="6.875" customWidth="1"/>
    <col min="5" max="5" width="22" customWidth="1"/>
    <col min="6" max="6" width="57.5" customWidth="1"/>
    <col min="7" max="7" width="10.125" customWidth="1"/>
    <col min="8" max="8" width="10.375" customWidth="1"/>
    <col min="9" max="9" width="11.125" customWidth="1"/>
    <col min="10" max="11" width="1.625" customWidth="1"/>
    <col min="12" max="12" width="21.5" customWidth="1"/>
    <col min="13" max="13" width="13.875" style="14" customWidth="1"/>
  </cols>
  <sheetData>
    <row r="1" spans="1:19" ht="38.25" customHeight="1" thickBot="1" x14ac:dyDescent="0.55000000000000004">
      <c r="A1" s="25"/>
      <c r="B1" s="25" t="str">
        <f>"令和 "&amp;表紙!D5&amp;"年度　金銭出納簿　(学校名："&amp;表紙!D7&amp;")　4・5月分"</f>
        <v>令和 年度　金銭出納簿　(学校名：)　4・5月分</v>
      </c>
      <c r="C1" s="2"/>
      <c r="D1" s="2"/>
      <c r="E1" s="2"/>
      <c r="F1" s="2"/>
      <c r="G1" s="3"/>
      <c r="H1" s="46" t="str">
        <f xml:space="preserve"> "提出者："&amp; 表紙!D9</f>
        <v>提出者：</v>
      </c>
      <c r="I1" s="3"/>
      <c r="J1" s="1"/>
      <c r="K1" s="46"/>
      <c r="L1" s="46"/>
      <c r="M1" s="4"/>
    </row>
    <row r="2" spans="1:19" ht="18" customHeight="1" x14ac:dyDescent="0.4">
      <c r="A2" s="166" t="s">
        <v>27</v>
      </c>
      <c r="B2" s="158" t="s">
        <v>11</v>
      </c>
      <c r="C2" s="160" t="s">
        <v>14</v>
      </c>
      <c r="D2" s="160" t="s">
        <v>12</v>
      </c>
      <c r="E2" s="160" t="s">
        <v>0</v>
      </c>
      <c r="F2" s="160" t="s">
        <v>13</v>
      </c>
      <c r="G2" s="162" t="s">
        <v>1</v>
      </c>
      <c r="H2" s="164" t="s">
        <v>2</v>
      </c>
      <c r="I2" s="156" t="s">
        <v>3</v>
      </c>
      <c r="J2" s="63"/>
      <c r="K2" s="142" t="s">
        <v>0</v>
      </c>
      <c r="L2" s="169"/>
      <c r="M2" s="57" t="s">
        <v>4</v>
      </c>
    </row>
    <row r="3" spans="1:19" ht="30" customHeight="1" thickBot="1" x14ac:dyDescent="0.45">
      <c r="A3" s="167"/>
      <c r="B3" s="159"/>
      <c r="C3" s="161"/>
      <c r="D3" s="161"/>
      <c r="E3" s="161"/>
      <c r="F3" s="161"/>
      <c r="G3" s="163"/>
      <c r="H3" s="165"/>
      <c r="I3" s="157"/>
      <c r="J3" s="64"/>
      <c r="K3" s="145" t="s">
        <v>5</v>
      </c>
      <c r="L3" s="170"/>
      <c r="M3" s="74">
        <f>SUMIF(E$4:E$19,"SC活動費",H$4:H$19)</f>
        <v>0</v>
      </c>
      <c r="Q3" s="70"/>
      <c r="R3" s="26"/>
    </row>
    <row r="4" spans="1:19" ht="30.75" customHeight="1" x14ac:dyDescent="0.4">
      <c r="A4" s="78" t="s">
        <v>28</v>
      </c>
      <c r="B4" s="79">
        <v>45036</v>
      </c>
      <c r="C4" s="79"/>
      <c r="D4" s="79"/>
      <c r="E4" s="80"/>
      <c r="F4" s="81" t="s">
        <v>26</v>
      </c>
      <c r="G4" s="82">
        <v>50000</v>
      </c>
      <c r="H4" s="82"/>
      <c r="I4" s="83">
        <f>SUM(G4-H4)</f>
        <v>50000</v>
      </c>
      <c r="J4" s="69"/>
      <c r="K4" s="135" t="s">
        <v>6</v>
      </c>
      <c r="L4" s="171"/>
      <c r="M4" s="74">
        <f>SUM(M5:M8)</f>
        <v>0</v>
      </c>
      <c r="Q4" s="27"/>
      <c r="R4" s="27"/>
    </row>
    <row r="5" spans="1:19" ht="35.25" customHeight="1" x14ac:dyDescent="0.4">
      <c r="A5" s="84" t="s">
        <v>28</v>
      </c>
      <c r="B5" s="66">
        <v>45041</v>
      </c>
      <c r="C5" s="66" t="s">
        <v>23</v>
      </c>
      <c r="D5" s="66">
        <v>45041</v>
      </c>
      <c r="E5" s="67" t="s">
        <v>9</v>
      </c>
      <c r="F5" s="65" t="s">
        <v>30</v>
      </c>
      <c r="G5" s="68"/>
      <c r="H5" s="68">
        <v>8000</v>
      </c>
      <c r="I5" s="85">
        <f>I4+G5-H5</f>
        <v>42000</v>
      </c>
      <c r="J5" s="2"/>
      <c r="K5" s="30"/>
      <c r="L5" s="28" t="s">
        <v>15</v>
      </c>
      <c r="M5" s="74">
        <f>SUMIF(E$7:E$19,"ボランティア給食費",H$7:H$19)</f>
        <v>0</v>
      </c>
      <c r="Q5" s="27"/>
      <c r="R5" s="27"/>
    </row>
    <row r="6" spans="1:19" ht="35.25" customHeight="1" thickBot="1" x14ac:dyDescent="0.45">
      <c r="A6" s="86" t="s">
        <v>28</v>
      </c>
      <c r="B6" s="87">
        <v>45061</v>
      </c>
      <c r="C6" s="87" t="s">
        <v>25</v>
      </c>
      <c r="D6" s="87">
        <v>45056</v>
      </c>
      <c r="E6" s="88" t="s">
        <v>7</v>
      </c>
      <c r="F6" s="89" t="s">
        <v>24</v>
      </c>
      <c r="G6" s="90"/>
      <c r="H6" s="91">
        <v>1128</v>
      </c>
      <c r="I6" s="92">
        <f>I5+G6-H6</f>
        <v>40872</v>
      </c>
      <c r="J6" s="2"/>
      <c r="K6" s="30"/>
      <c r="L6" s="28" t="s">
        <v>8</v>
      </c>
      <c r="M6" s="74">
        <f>SUMIF(E$4:E$19,"ボランティア交通費",H$4:H$19)</f>
        <v>0</v>
      </c>
      <c r="Q6" s="27"/>
      <c r="R6" s="27"/>
    </row>
    <row r="7" spans="1:19" ht="42.95" customHeight="1" x14ac:dyDescent="0.4">
      <c r="A7" s="93">
        <v>1</v>
      </c>
      <c r="B7" s="48">
        <v>45074</v>
      </c>
      <c r="C7" s="48"/>
      <c r="D7" s="48"/>
      <c r="E7" s="48"/>
      <c r="F7" s="48" t="s">
        <v>29</v>
      </c>
      <c r="G7" s="76">
        <v>50000</v>
      </c>
      <c r="H7" s="77"/>
      <c r="I7" s="94">
        <f>G7-H7</f>
        <v>50000</v>
      </c>
      <c r="J7" s="2"/>
      <c r="K7" s="30"/>
      <c r="L7" s="28" t="s">
        <v>16</v>
      </c>
      <c r="M7" s="74">
        <f>SUMIF(E$7:E$19,"ゲストティーチャー費",H$7:H$19)</f>
        <v>0</v>
      </c>
      <c r="Q7" s="27"/>
      <c r="R7" s="109"/>
      <c r="S7" s="109"/>
    </row>
    <row r="8" spans="1:19" ht="42.95" customHeight="1" x14ac:dyDescent="0.4">
      <c r="A8" s="95">
        <v>2</v>
      </c>
      <c r="B8" s="100"/>
      <c r="C8" s="100"/>
      <c r="D8" s="100"/>
      <c r="E8" s="100"/>
      <c r="F8" s="101"/>
      <c r="G8" s="102"/>
      <c r="H8" s="103"/>
      <c r="I8" s="96">
        <f>I7+G8-H8</f>
        <v>50000</v>
      </c>
      <c r="J8" s="2"/>
      <c r="K8" s="31"/>
      <c r="L8" s="28" t="s">
        <v>17</v>
      </c>
      <c r="M8" s="74">
        <f>SUMIF(E$4:E$19,"ボランティア活動費",H$4:H$19)</f>
        <v>0</v>
      </c>
      <c r="Q8" s="27"/>
      <c r="R8" s="109"/>
      <c r="S8" s="109"/>
    </row>
    <row r="9" spans="1:19" ht="42.95" customHeight="1" thickBot="1" x14ac:dyDescent="0.45">
      <c r="A9" s="95">
        <v>3</v>
      </c>
      <c r="B9" s="100"/>
      <c r="C9" s="100"/>
      <c r="D9" s="100"/>
      <c r="E9" s="100"/>
      <c r="F9" s="101"/>
      <c r="G9" s="102"/>
      <c r="H9" s="103"/>
      <c r="I9" s="96">
        <f t="shared" ref="I9:I18" si="0">I8+G9-H9</f>
        <v>50000</v>
      </c>
      <c r="J9" s="63"/>
      <c r="K9" s="149" t="s">
        <v>10</v>
      </c>
      <c r="L9" s="168"/>
      <c r="M9" s="75">
        <f>SUM(M3:M4)</f>
        <v>0</v>
      </c>
    </row>
    <row r="10" spans="1:19" ht="42.95" customHeight="1" x14ac:dyDescent="0.4">
      <c r="A10" s="95">
        <v>4</v>
      </c>
      <c r="B10" s="100"/>
      <c r="C10" s="100"/>
      <c r="D10" s="100"/>
      <c r="E10" s="100"/>
      <c r="F10" s="101"/>
      <c r="G10" s="104"/>
      <c r="H10" s="105"/>
      <c r="I10" s="96">
        <f t="shared" si="0"/>
        <v>50000</v>
      </c>
      <c r="J10" s="1"/>
    </row>
    <row r="11" spans="1:19" ht="42.95" customHeight="1" x14ac:dyDescent="0.4">
      <c r="A11" s="95">
        <v>5</v>
      </c>
      <c r="B11" s="100"/>
      <c r="C11" s="100"/>
      <c r="D11" s="100"/>
      <c r="E11" s="100"/>
      <c r="F11" s="101"/>
      <c r="G11" s="102"/>
      <c r="H11" s="103"/>
      <c r="I11" s="96">
        <f t="shared" si="0"/>
        <v>50000</v>
      </c>
      <c r="J11" s="19"/>
      <c r="L11" s="152" t="s">
        <v>52</v>
      </c>
      <c r="M11" s="153"/>
    </row>
    <row r="12" spans="1:19" ht="42.95" customHeight="1" x14ac:dyDescent="0.4">
      <c r="A12" s="95">
        <v>6</v>
      </c>
      <c r="B12" s="100"/>
      <c r="C12" s="100"/>
      <c r="D12" s="100"/>
      <c r="E12" s="100"/>
      <c r="F12" s="101"/>
      <c r="G12" s="102"/>
      <c r="H12" s="103"/>
      <c r="I12" s="96">
        <f t="shared" si="0"/>
        <v>50000</v>
      </c>
      <c r="J12" s="19"/>
      <c r="L12" s="153"/>
      <c r="M12" s="153"/>
    </row>
    <row r="13" spans="1:19" ht="42.95" customHeight="1" x14ac:dyDescent="0.4">
      <c r="A13" s="95">
        <v>7</v>
      </c>
      <c r="B13" s="100"/>
      <c r="C13" s="100"/>
      <c r="D13" s="100"/>
      <c r="E13" s="100"/>
      <c r="F13" s="101"/>
      <c r="G13" s="102"/>
      <c r="H13" s="103"/>
      <c r="I13" s="96">
        <f t="shared" si="0"/>
        <v>50000</v>
      </c>
      <c r="J13" s="19"/>
      <c r="L13" s="153"/>
      <c r="M13" s="153"/>
    </row>
    <row r="14" spans="1:19" ht="42.95" customHeight="1" x14ac:dyDescent="0.4">
      <c r="A14" s="95">
        <v>8</v>
      </c>
      <c r="B14" s="100"/>
      <c r="C14" s="100"/>
      <c r="D14" s="100"/>
      <c r="E14" s="100"/>
      <c r="F14" s="101"/>
      <c r="G14" s="102"/>
      <c r="H14" s="103"/>
      <c r="I14" s="96">
        <f t="shared" si="0"/>
        <v>50000</v>
      </c>
      <c r="J14" s="19"/>
      <c r="L14" s="153"/>
      <c r="M14" s="153"/>
    </row>
    <row r="15" spans="1:19" ht="42.95" customHeight="1" x14ac:dyDescent="0.4">
      <c r="A15" s="95">
        <v>9</v>
      </c>
      <c r="B15" s="100"/>
      <c r="C15" s="100"/>
      <c r="D15" s="100"/>
      <c r="E15" s="100"/>
      <c r="F15" s="101"/>
      <c r="G15" s="104"/>
      <c r="H15" s="105"/>
      <c r="I15" s="96">
        <f t="shared" si="0"/>
        <v>50000</v>
      </c>
      <c r="J15" s="19"/>
      <c r="K15" s="19"/>
      <c r="L15" s="153"/>
      <c r="M15" s="153"/>
    </row>
    <row r="16" spans="1:19" ht="42.95" customHeight="1" x14ac:dyDescent="0.4">
      <c r="A16" s="95">
        <v>10</v>
      </c>
      <c r="B16" s="100"/>
      <c r="C16" s="100"/>
      <c r="D16" s="100"/>
      <c r="E16" s="100"/>
      <c r="F16" s="101"/>
      <c r="G16" s="104"/>
      <c r="H16" s="105"/>
      <c r="I16" s="96">
        <f t="shared" si="0"/>
        <v>50000</v>
      </c>
      <c r="J16" s="19"/>
      <c r="K16" s="19"/>
      <c r="L16" s="153"/>
      <c r="M16" s="153"/>
    </row>
    <row r="17" spans="1:13" ht="42.95" customHeight="1" x14ac:dyDescent="0.4">
      <c r="A17" s="95">
        <v>11</v>
      </c>
      <c r="B17" s="100"/>
      <c r="C17" s="100"/>
      <c r="D17" s="100"/>
      <c r="E17" s="100"/>
      <c r="F17" s="101"/>
      <c r="G17" s="104"/>
      <c r="H17" s="105"/>
      <c r="I17" s="96">
        <f t="shared" si="0"/>
        <v>50000</v>
      </c>
      <c r="J17" s="19"/>
      <c r="K17" s="19"/>
      <c r="L17" s="153"/>
      <c r="M17" s="153"/>
    </row>
    <row r="18" spans="1:13" ht="42.95" customHeight="1" x14ac:dyDescent="0.4">
      <c r="A18" s="95">
        <v>12</v>
      </c>
      <c r="B18" s="100"/>
      <c r="C18" s="100"/>
      <c r="D18" s="100"/>
      <c r="E18" s="100"/>
      <c r="F18" s="101"/>
      <c r="G18" s="104"/>
      <c r="H18" s="105"/>
      <c r="I18" s="96">
        <f t="shared" si="0"/>
        <v>50000</v>
      </c>
      <c r="J18" s="19"/>
      <c r="K18" s="19"/>
      <c r="L18" s="19"/>
      <c r="M18" s="19"/>
    </row>
    <row r="19" spans="1:13" ht="24.95" customHeight="1" thickBot="1" x14ac:dyDescent="0.45">
      <c r="A19" s="154" t="s">
        <v>51</v>
      </c>
      <c r="B19" s="155"/>
      <c r="C19" s="155"/>
      <c r="D19" s="155"/>
      <c r="E19" s="155"/>
      <c r="F19" s="155"/>
      <c r="G19" s="97">
        <f>SUM(G7:G18)</f>
        <v>50000</v>
      </c>
      <c r="H19" s="98">
        <f>SUM(H8:H18)</f>
        <v>0</v>
      </c>
      <c r="I19" s="99">
        <f>G19-H19</f>
        <v>50000</v>
      </c>
      <c r="J19" s="1"/>
      <c r="K19" s="1"/>
      <c r="L19" s="1"/>
      <c r="M19" s="4"/>
    </row>
    <row r="21" spans="1:13" x14ac:dyDescent="0.4">
      <c r="I21" s="20"/>
    </row>
  </sheetData>
  <sheetProtection sheet="1" objects="1" scenarios="1"/>
  <mergeCells count="17">
    <mergeCell ref="K4:L4"/>
    <mergeCell ref="L11:M17"/>
    <mergeCell ref="R8:S8"/>
    <mergeCell ref="A19:F19"/>
    <mergeCell ref="I2:I3"/>
    <mergeCell ref="B2:B3"/>
    <mergeCell ref="E2:E3"/>
    <mergeCell ref="F2:F3"/>
    <mergeCell ref="G2:G3"/>
    <mergeCell ref="H2:H3"/>
    <mergeCell ref="D2:D3"/>
    <mergeCell ref="C2:C3"/>
    <mergeCell ref="A2:A3"/>
    <mergeCell ref="R7:S7"/>
    <mergeCell ref="K9:L9"/>
    <mergeCell ref="K2:L2"/>
    <mergeCell ref="K3:L3"/>
  </mergeCells>
  <phoneticPr fontId="3"/>
  <dataValidations count="1">
    <dataValidation type="list" allowBlank="1" showInputMessage="1" showErrorMessage="1" sqref="P7 E4:E6">
      <formula1>$Q$3:$Q$8</formula1>
    </dataValidation>
  </dataValidations>
  <pageMargins left="0.7" right="0.7" top="0.75" bottom="0.75" header="0.3" footer="0.3"/>
  <pageSetup paperSize="9" scale="65" orientation="landscape"/>
  <ignoredErrors>
    <ignoredError sqref="I7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表紙!$N$6:$N$10</xm:f>
          </x14:formula1>
          <xm:sqref>E7:E18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zoomScaleNormal="100" workbookViewId="0">
      <selection activeCell="F5" sqref="F5"/>
    </sheetView>
  </sheetViews>
  <sheetFormatPr defaultColWidth="8.875" defaultRowHeight="18.75" x14ac:dyDescent="0.4"/>
  <cols>
    <col min="1" max="1" width="8" customWidth="1"/>
    <col min="2" max="2" width="6.875" customWidth="1"/>
    <col min="3" max="3" width="12" customWidth="1"/>
    <col min="4" max="4" width="6.875" customWidth="1"/>
    <col min="5" max="5" width="22" customWidth="1"/>
    <col min="6" max="6" width="57.5" customWidth="1"/>
    <col min="7" max="7" width="10.125" customWidth="1"/>
    <col min="8" max="8" width="10.375" customWidth="1"/>
    <col min="9" max="9" width="11.125" customWidth="1"/>
    <col min="10" max="11" width="1.625" customWidth="1"/>
    <col min="12" max="12" width="21.5" customWidth="1"/>
    <col min="13" max="13" width="13.875" style="14" customWidth="1"/>
  </cols>
  <sheetData>
    <row r="1" spans="1:19" ht="38.25" customHeight="1" thickBot="1" x14ac:dyDescent="0.55000000000000004">
      <c r="A1" s="25"/>
      <c r="B1" s="25" t="str">
        <f>"令和 "&amp;表紙!D5&amp;"年度　金銭出納簿　(学校名："&amp;表紙!D7&amp;")　6月分"</f>
        <v>令和 年度　金銭出納簿　(学校名：)　6月分</v>
      </c>
      <c r="C1" s="2"/>
      <c r="D1" s="2"/>
      <c r="E1" s="2"/>
      <c r="F1" s="2"/>
      <c r="G1" s="3"/>
      <c r="H1" s="46" t="str">
        <f xml:space="preserve"> "提出者："&amp; 表紙!D9</f>
        <v>提出者：</v>
      </c>
      <c r="I1" s="3"/>
      <c r="J1" s="1"/>
      <c r="K1" s="46"/>
      <c r="L1" s="46"/>
      <c r="M1" s="4"/>
    </row>
    <row r="2" spans="1:19" ht="18" customHeight="1" x14ac:dyDescent="0.4">
      <c r="A2" s="166" t="s">
        <v>27</v>
      </c>
      <c r="B2" s="158" t="s">
        <v>11</v>
      </c>
      <c r="C2" s="160" t="s">
        <v>14</v>
      </c>
      <c r="D2" s="160" t="s">
        <v>12</v>
      </c>
      <c r="E2" s="160" t="s">
        <v>0</v>
      </c>
      <c r="F2" s="160" t="s">
        <v>13</v>
      </c>
      <c r="G2" s="162" t="s">
        <v>1</v>
      </c>
      <c r="H2" s="164" t="s">
        <v>2</v>
      </c>
      <c r="I2" s="156" t="s">
        <v>3</v>
      </c>
      <c r="J2" s="63"/>
      <c r="K2" s="142" t="s">
        <v>0</v>
      </c>
      <c r="L2" s="169"/>
      <c r="M2" s="57" t="s">
        <v>4</v>
      </c>
    </row>
    <row r="3" spans="1:19" ht="30" customHeight="1" thickBot="1" x14ac:dyDescent="0.45">
      <c r="A3" s="167"/>
      <c r="B3" s="159"/>
      <c r="C3" s="161"/>
      <c r="D3" s="161"/>
      <c r="E3" s="161"/>
      <c r="F3" s="161"/>
      <c r="G3" s="163"/>
      <c r="H3" s="165"/>
      <c r="I3" s="157"/>
      <c r="J3" s="64"/>
      <c r="K3" s="145" t="s">
        <v>5</v>
      </c>
      <c r="L3" s="170"/>
      <c r="M3" s="74">
        <f>SUMIF(E$4:E$19,"SC活動費",H$4:H$19)</f>
        <v>0</v>
      </c>
      <c r="Q3" s="70"/>
      <c r="R3" s="26"/>
    </row>
    <row r="4" spans="1:19" ht="30.75" customHeight="1" x14ac:dyDescent="0.4">
      <c r="A4" s="78" t="s">
        <v>28</v>
      </c>
      <c r="B4" s="79">
        <v>45036</v>
      </c>
      <c r="C4" s="79"/>
      <c r="D4" s="79"/>
      <c r="E4" s="80"/>
      <c r="F4" s="81" t="s">
        <v>26</v>
      </c>
      <c r="G4" s="82">
        <v>50000</v>
      </c>
      <c r="H4" s="82"/>
      <c r="I4" s="83">
        <f>SUM(G4-H4)</f>
        <v>50000</v>
      </c>
      <c r="J4" s="69"/>
      <c r="K4" s="135" t="s">
        <v>6</v>
      </c>
      <c r="L4" s="171"/>
      <c r="M4" s="74">
        <f>SUM(M5:M8)</f>
        <v>0</v>
      </c>
      <c r="Q4" s="27"/>
      <c r="R4" s="27"/>
    </row>
    <row r="5" spans="1:19" ht="35.25" customHeight="1" x14ac:dyDescent="0.4">
      <c r="A5" s="84" t="s">
        <v>28</v>
      </c>
      <c r="B5" s="66">
        <v>45041</v>
      </c>
      <c r="C5" s="66" t="s">
        <v>23</v>
      </c>
      <c r="D5" s="66">
        <v>45041</v>
      </c>
      <c r="E5" s="67" t="s">
        <v>9</v>
      </c>
      <c r="F5" s="65" t="s">
        <v>30</v>
      </c>
      <c r="G5" s="68"/>
      <c r="H5" s="68">
        <v>8000</v>
      </c>
      <c r="I5" s="85">
        <f>I4+G5-H5</f>
        <v>42000</v>
      </c>
      <c r="J5" s="2"/>
      <c r="K5" s="30"/>
      <c r="L5" s="28" t="s">
        <v>15</v>
      </c>
      <c r="M5" s="74">
        <f>SUMIF(E$7:E$19,"ボランティア給食費",H$7:H$19)</f>
        <v>0</v>
      </c>
      <c r="Q5" s="27"/>
      <c r="R5" s="27"/>
    </row>
    <row r="6" spans="1:19" ht="35.25" customHeight="1" thickBot="1" x14ac:dyDescent="0.45">
      <c r="A6" s="86" t="s">
        <v>28</v>
      </c>
      <c r="B6" s="87">
        <v>45061</v>
      </c>
      <c r="C6" s="87" t="s">
        <v>25</v>
      </c>
      <c r="D6" s="87">
        <v>45056</v>
      </c>
      <c r="E6" s="88" t="s">
        <v>7</v>
      </c>
      <c r="F6" s="89" t="s">
        <v>24</v>
      </c>
      <c r="G6" s="90"/>
      <c r="H6" s="91">
        <v>1128</v>
      </c>
      <c r="I6" s="92">
        <f>I5+G6-H6</f>
        <v>40872</v>
      </c>
      <c r="J6" s="2"/>
      <c r="K6" s="30"/>
      <c r="L6" s="28" t="s">
        <v>8</v>
      </c>
      <c r="M6" s="74">
        <f>SUMIF(E$4:E$19,"ボランティア交通費",H$4:H$19)</f>
        <v>0</v>
      </c>
      <c r="Q6" s="27"/>
      <c r="R6" s="27"/>
    </row>
    <row r="7" spans="1:19" ht="42.95" customHeight="1" x14ac:dyDescent="0.4">
      <c r="A7" s="93">
        <v>1</v>
      </c>
      <c r="B7" s="48"/>
      <c r="C7" s="48"/>
      <c r="D7" s="48"/>
      <c r="E7" s="48"/>
      <c r="F7" s="48" t="s">
        <v>53</v>
      </c>
      <c r="G7" s="76">
        <f>'5月'!I19</f>
        <v>50000</v>
      </c>
      <c r="H7" s="77"/>
      <c r="I7" s="94">
        <f>G7-H7</f>
        <v>50000</v>
      </c>
      <c r="J7" s="2"/>
      <c r="K7" s="30"/>
      <c r="L7" s="28" t="s">
        <v>16</v>
      </c>
      <c r="M7" s="74">
        <f>SUMIF(E$7:E$19,"ゲストティーチャー費",H$7:H$19)</f>
        <v>0</v>
      </c>
      <c r="Q7" s="27"/>
      <c r="R7" s="109"/>
      <c r="S7" s="109"/>
    </row>
    <row r="8" spans="1:19" ht="42.95" customHeight="1" x14ac:dyDescent="0.4">
      <c r="A8" s="95">
        <v>2</v>
      </c>
      <c r="B8" s="100"/>
      <c r="C8" s="100"/>
      <c r="D8" s="100"/>
      <c r="E8" s="100"/>
      <c r="F8" s="101"/>
      <c r="G8" s="102"/>
      <c r="H8" s="103"/>
      <c r="I8" s="96">
        <f>I7+G8-H8</f>
        <v>50000</v>
      </c>
      <c r="J8" s="2"/>
      <c r="K8" s="31"/>
      <c r="L8" s="28" t="s">
        <v>17</v>
      </c>
      <c r="M8" s="74">
        <f>SUMIF(E$4:E$19,"ボランティア活動費",H$4:H$19)</f>
        <v>0</v>
      </c>
      <c r="Q8" s="27"/>
      <c r="R8" s="109"/>
      <c r="S8" s="109"/>
    </row>
    <row r="9" spans="1:19" ht="42.95" customHeight="1" thickBot="1" x14ac:dyDescent="0.45">
      <c r="A9" s="95">
        <v>3</v>
      </c>
      <c r="B9" s="100"/>
      <c r="C9" s="100"/>
      <c r="D9" s="100"/>
      <c r="E9" s="100"/>
      <c r="F9" s="101"/>
      <c r="G9" s="102"/>
      <c r="H9" s="103"/>
      <c r="I9" s="96">
        <f t="shared" ref="I9:I18" si="0">I8+G9-H9</f>
        <v>50000</v>
      </c>
      <c r="J9" s="63"/>
      <c r="K9" s="149" t="s">
        <v>10</v>
      </c>
      <c r="L9" s="168"/>
      <c r="M9" s="75">
        <f>SUM(M3:M4)</f>
        <v>0</v>
      </c>
    </row>
    <row r="10" spans="1:19" ht="42.95" customHeight="1" x14ac:dyDescent="0.4">
      <c r="A10" s="95">
        <v>4</v>
      </c>
      <c r="B10" s="100"/>
      <c r="C10" s="100"/>
      <c r="D10" s="100"/>
      <c r="E10" s="100"/>
      <c r="F10" s="101"/>
      <c r="G10" s="104"/>
      <c r="H10" s="105"/>
      <c r="I10" s="96">
        <f t="shared" si="0"/>
        <v>50000</v>
      </c>
      <c r="J10" s="1"/>
    </row>
    <row r="11" spans="1:19" ht="42.95" customHeight="1" x14ac:dyDescent="0.4">
      <c r="A11" s="95">
        <v>5</v>
      </c>
      <c r="B11" s="100"/>
      <c r="C11" s="100"/>
      <c r="D11" s="100"/>
      <c r="E11" s="100"/>
      <c r="F11" s="101"/>
      <c r="G11" s="102"/>
      <c r="H11" s="103"/>
      <c r="I11" s="96">
        <f t="shared" si="0"/>
        <v>50000</v>
      </c>
      <c r="J11" s="19"/>
      <c r="L11" s="152" t="s">
        <v>52</v>
      </c>
      <c r="M11" s="153"/>
    </row>
    <row r="12" spans="1:19" ht="42.95" customHeight="1" x14ac:dyDescent="0.4">
      <c r="A12" s="95">
        <v>6</v>
      </c>
      <c r="B12" s="100"/>
      <c r="C12" s="100"/>
      <c r="D12" s="100"/>
      <c r="E12" s="100"/>
      <c r="F12" s="101"/>
      <c r="G12" s="102"/>
      <c r="H12" s="103"/>
      <c r="I12" s="96">
        <f t="shared" si="0"/>
        <v>50000</v>
      </c>
      <c r="J12" s="19"/>
      <c r="L12" s="153"/>
      <c r="M12" s="153"/>
    </row>
    <row r="13" spans="1:19" ht="42.95" customHeight="1" x14ac:dyDescent="0.4">
      <c r="A13" s="95">
        <v>7</v>
      </c>
      <c r="B13" s="100"/>
      <c r="C13" s="100"/>
      <c r="D13" s="100"/>
      <c r="E13" s="100"/>
      <c r="F13" s="101"/>
      <c r="G13" s="102"/>
      <c r="H13" s="103"/>
      <c r="I13" s="96">
        <f t="shared" si="0"/>
        <v>50000</v>
      </c>
      <c r="J13" s="19"/>
      <c r="L13" s="153"/>
      <c r="M13" s="153"/>
    </row>
    <row r="14" spans="1:19" ht="42.95" customHeight="1" x14ac:dyDescent="0.4">
      <c r="A14" s="95">
        <v>8</v>
      </c>
      <c r="B14" s="100"/>
      <c r="C14" s="100"/>
      <c r="D14" s="100"/>
      <c r="E14" s="100"/>
      <c r="F14" s="101"/>
      <c r="G14" s="102"/>
      <c r="H14" s="103"/>
      <c r="I14" s="96">
        <f t="shared" si="0"/>
        <v>50000</v>
      </c>
      <c r="J14" s="19"/>
      <c r="L14" s="153"/>
      <c r="M14" s="153"/>
    </row>
    <row r="15" spans="1:19" ht="42.95" customHeight="1" x14ac:dyDescent="0.4">
      <c r="A15" s="95">
        <v>9</v>
      </c>
      <c r="B15" s="100"/>
      <c r="C15" s="100"/>
      <c r="D15" s="100"/>
      <c r="E15" s="100"/>
      <c r="F15" s="101"/>
      <c r="G15" s="104"/>
      <c r="H15" s="105"/>
      <c r="I15" s="96">
        <f t="shared" si="0"/>
        <v>50000</v>
      </c>
      <c r="J15" s="19"/>
      <c r="K15" s="19"/>
      <c r="L15" s="153"/>
      <c r="M15" s="153"/>
    </row>
    <row r="16" spans="1:19" ht="42.95" customHeight="1" x14ac:dyDescent="0.4">
      <c r="A16" s="95">
        <v>10</v>
      </c>
      <c r="B16" s="100"/>
      <c r="C16" s="100"/>
      <c r="D16" s="100"/>
      <c r="E16" s="100"/>
      <c r="F16" s="101"/>
      <c r="G16" s="104"/>
      <c r="H16" s="105"/>
      <c r="I16" s="96">
        <f t="shared" si="0"/>
        <v>50000</v>
      </c>
      <c r="J16" s="19"/>
      <c r="K16" s="19"/>
      <c r="L16" s="153"/>
      <c r="M16" s="153"/>
    </row>
    <row r="17" spans="1:13" ht="42.95" customHeight="1" x14ac:dyDescent="0.4">
      <c r="A17" s="95">
        <v>11</v>
      </c>
      <c r="B17" s="100"/>
      <c r="C17" s="100"/>
      <c r="D17" s="100"/>
      <c r="E17" s="100"/>
      <c r="F17" s="101"/>
      <c r="G17" s="104"/>
      <c r="H17" s="105"/>
      <c r="I17" s="96">
        <f t="shared" si="0"/>
        <v>50000</v>
      </c>
      <c r="J17" s="19"/>
      <c r="K17" s="19"/>
      <c r="L17" s="153"/>
      <c r="M17" s="153"/>
    </row>
    <row r="18" spans="1:13" ht="42.95" customHeight="1" x14ac:dyDescent="0.4">
      <c r="A18" s="95">
        <v>12</v>
      </c>
      <c r="B18" s="100"/>
      <c r="C18" s="100"/>
      <c r="D18" s="100"/>
      <c r="E18" s="100"/>
      <c r="F18" s="101"/>
      <c r="G18" s="104"/>
      <c r="H18" s="105"/>
      <c r="I18" s="96">
        <f t="shared" si="0"/>
        <v>50000</v>
      </c>
      <c r="J18" s="19"/>
      <c r="K18" s="19"/>
      <c r="L18" s="19"/>
      <c r="M18" s="19"/>
    </row>
    <row r="19" spans="1:13" ht="24.95" customHeight="1" thickBot="1" x14ac:dyDescent="0.45">
      <c r="A19" s="154" t="s">
        <v>51</v>
      </c>
      <c r="B19" s="155"/>
      <c r="C19" s="155"/>
      <c r="D19" s="155"/>
      <c r="E19" s="155"/>
      <c r="F19" s="155"/>
      <c r="G19" s="97">
        <f>SUM(G7:G18)</f>
        <v>50000</v>
      </c>
      <c r="H19" s="98">
        <f>SUM(H8:H18)</f>
        <v>0</v>
      </c>
      <c r="I19" s="99">
        <f>G19-H19</f>
        <v>50000</v>
      </c>
      <c r="J19" s="1"/>
      <c r="K19" s="1"/>
      <c r="L19" s="1"/>
      <c r="M19" s="4"/>
    </row>
    <row r="21" spans="1:13" x14ac:dyDescent="0.4">
      <c r="I21" s="20"/>
    </row>
  </sheetData>
  <sheetProtection sheet="1" objects="1" scenarios="1"/>
  <mergeCells count="17">
    <mergeCell ref="K4:L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K2:L2"/>
    <mergeCell ref="K3:L3"/>
    <mergeCell ref="R7:S7"/>
    <mergeCell ref="R8:S8"/>
    <mergeCell ref="K9:L9"/>
    <mergeCell ref="L11:M17"/>
    <mergeCell ref="A19:F19"/>
  </mergeCells>
  <phoneticPr fontId="3"/>
  <dataValidations count="1">
    <dataValidation type="list" allowBlank="1" showInputMessage="1" showErrorMessage="1" sqref="P7 E4:E6">
      <formula1>$Q$3:$Q$8</formula1>
    </dataValidation>
  </dataValidations>
  <pageMargins left="0.7" right="0.7" top="0.75" bottom="0.75" header="0.3" footer="0.3"/>
  <pageSetup paperSize="9" scale="65" orientation="landscape"/>
  <ignoredErrors>
    <ignoredError sqref="I7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表紙!$N$6:$N$10</xm:f>
          </x14:formula1>
          <xm:sqref>E7:E18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zoomScaleNormal="100" workbookViewId="0">
      <selection activeCell="E8" sqref="E8"/>
    </sheetView>
  </sheetViews>
  <sheetFormatPr defaultColWidth="8.875" defaultRowHeight="18.75" x14ac:dyDescent="0.4"/>
  <cols>
    <col min="1" max="1" width="8" customWidth="1"/>
    <col min="2" max="2" width="6.875" customWidth="1"/>
    <col min="3" max="3" width="12" customWidth="1"/>
    <col min="4" max="4" width="6.875" customWidth="1"/>
    <col min="5" max="5" width="22" customWidth="1"/>
    <col min="6" max="6" width="57.5" customWidth="1"/>
    <col min="7" max="7" width="10.125" customWidth="1"/>
    <col min="8" max="8" width="10.375" customWidth="1"/>
    <col min="9" max="9" width="11.125" customWidth="1"/>
    <col min="10" max="11" width="1.625" customWidth="1"/>
    <col min="12" max="12" width="21.5" customWidth="1"/>
    <col min="13" max="13" width="13.875" style="14" customWidth="1"/>
  </cols>
  <sheetData>
    <row r="1" spans="1:19" ht="38.25" customHeight="1" thickBot="1" x14ac:dyDescent="0.55000000000000004">
      <c r="A1" s="25"/>
      <c r="B1" s="25" t="str">
        <f>"令和 "&amp;表紙!D5&amp;"年度　金銭出納簿　(学校名："&amp;表紙!D7&amp;")　7月分"</f>
        <v>令和 年度　金銭出納簿　(学校名：)　7月分</v>
      </c>
      <c r="C1" s="2"/>
      <c r="D1" s="2"/>
      <c r="E1" s="2"/>
      <c r="F1" s="2"/>
      <c r="G1" s="3"/>
      <c r="H1" s="46" t="str">
        <f xml:space="preserve"> "提出者："&amp; 表紙!D9</f>
        <v>提出者：</v>
      </c>
      <c r="I1" s="3"/>
      <c r="J1" s="1"/>
      <c r="K1" s="46"/>
      <c r="L1" s="46"/>
      <c r="M1" s="4"/>
    </row>
    <row r="2" spans="1:19" ht="18" customHeight="1" x14ac:dyDescent="0.4">
      <c r="A2" s="166" t="s">
        <v>27</v>
      </c>
      <c r="B2" s="158" t="s">
        <v>11</v>
      </c>
      <c r="C2" s="160" t="s">
        <v>14</v>
      </c>
      <c r="D2" s="160" t="s">
        <v>12</v>
      </c>
      <c r="E2" s="160" t="s">
        <v>0</v>
      </c>
      <c r="F2" s="160" t="s">
        <v>13</v>
      </c>
      <c r="G2" s="162" t="s">
        <v>1</v>
      </c>
      <c r="H2" s="164" t="s">
        <v>2</v>
      </c>
      <c r="I2" s="156" t="s">
        <v>3</v>
      </c>
      <c r="J2" s="63"/>
      <c r="K2" s="142" t="s">
        <v>0</v>
      </c>
      <c r="L2" s="169"/>
      <c r="M2" s="57" t="s">
        <v>4</v>
      </c>
    </row>
    <row r="3" spans="1:19" ht="30" customHeight="1" thickBot="1" x14ac:dyDescent="0.45">
      <c r="A3" s="167"/>
      <c r="B3" s="159"/>
      <c r="C3" s="161"/>
      <c r="D3" s="161"/>
      <c r="E3" s="161"/>
      <c r="F3" s="161"/>
      <c r="G3" s="163"/>
      <c r="H3" s="165"/>
      <c r="I3" s="157"/>
      <c r="J3" s="64"/>
      <c r="K3" s="145" t="s">
        <v>5</v>
      </c>
      <c r="L3" s="170"/>
      <c r="M3" s="74">
        <f>SUMIF(E$4:E$19,"SC活動費",H$4:H$19)</f>
        <v>0</v>
      </c>
      <c r="Q3" s="70"/>
      <c r="R3" s="26"/>
    </row>
    <row r="4" spans="1:19" ht="30.75" customHeight="1" x14ac:dyDescent="0.4">
      <c r="A4" s="78" t="s">
        <v>28</v>
      </c>
      <c r="B4" s="79">
        <v>45036</v>
      </c>
      <c r="C4" s="79"/>
      <c r="D4" s="79"/>
      <c r="E4" s="80"/>
      <c r="F4" s="81" t="s">
        <v>29</v>
      </c>
      <c r="G4" s="82">
        <v>50000</v>
      </c>
      <c r="H4" s="82"/>
      <c r="I4" s="83">
        <f>SUM(G4-H4)</f>
        <v>50000</v>
      </c>
      <c r="J4" s="69"/>
      <c r="K4" s="135" t="s">
        <v>6</v>
      </c>
      <c r="L4" s="171"/>
      <c r="M4" s="74">
        <f>SUM(M5:M8)</f>
        <v>0</v>
      </c>
      <c r="Q4" s="27"/>
      <c r="R4" s="27"/>
    </row>
    <row r="5" spans="1:19" ht="35.25" customHeight="1" x14ac:dyDescent="0.4">
      <c r="A5" s="84" t="s">
        <v>28</v>
      </c>
      <c r="B5" s="66">
        <v>45041</v>
      </c>
      <c r="C5" s="66" t="s">
        <v>23</v>
      </c>
      <c r="D5" s="66">
        <v>45041</v>
      </c>
      <c r="E5" s="67" t="s">
        <v>9</v>
      </c>
      <c r="F5" s="65" t="s">
        <v>30</v>
      </c>
      <c r="G5" s="68"/>
      <c r="H5" s="68">
        <v>8000</v>
      </c>
      <c r="I5" s="85">
        <f>I4+G5-H5</f>
        <v>42000</v>
      </c>
      <c r="J5" s="2"/>
      <c r="K5" s="30"/>
      <c r="L5" s="28" t="s">
        <v>15</v>
      </c>
      <c r="M5" s="74">
        <f>SUMIF(E$7:E$19,"ボランティア給食費",H$7:H$19)</f>
        <v>0</v>
      </c>
      <c r="Q5" s="27"/>
      <c r="R5" s="27"/>
    </row>
    <row r="6" spans="1:19" ht="35.25" customHeight="1" thickBot="1" x14ac:dyDescent="0.45">
      <c r="A6" s="86" t="s">
        <v>28</v>
      </c>
      <c r="B6" s="87">
        <v>45061</v>
      </c>
      <c r="C6" s="87" t="s">
        <v>25</v>
      </c>
      <c r="D6" s="87">
        <v>45056</v>
      </c>
      <c r="E6" s="88" t="s">
        <v>7</v>
      </c>
      <c r="F6" s="89" t="s">
        <v>24</v>
      </c>
      <c r="G6" s="90"/>
      <c r="H6" s="91">
        <v>1128</v>
      </c>
      <c r="I6" s="92">
        <f>I5+G6-H6</f>
        <v>40872</v>
      </c>
      <c r="J6" s="2"/>
      <c r="K6" s="30"/>
      <c r="L6" s="28" t="s">
        <v>8</v>
      </c>
      <c r="M6" s="74">
        <f>SUMIF(E$4:E$19,"ボランティア交通費",H$4:H$19)</f>
        <v>0</v>
      </c>
      <c r="Q6" s="27"/>
      <c r="R6" s="27"/>
    </row>
    <row r="7" spans="1:19" ht="42.95" customHeight="1" x14ac:dyDescent="0.4">
      <c r="A7" s="93">
        <v>1</v>
      </c>
      <c r="B7" s="48"/>
      <c r="C7" s="48"/>
      <c r="D7" s="48"/>
      <c r="E7" s="48"/>
      <c r="F7" s="48" t="s">
        <v>54</v>
      </c>
      <c r="G7" s="76">
        <f>'6月'!I19</f>
        <v>50000</v>
      </c>
      <c r="H7" s="77"/>
      <c r="I7" s="94">
        <f>G7-H7</f>
        <v>50000</v>
      </c>
      <c r="J7" s="2"/>
      <c r="K7" s="30"/>
      <c r="L7" s="28" t="s">
        <v>16</v>
      </c>
      <c r="M7" s="74">
        <f>SUMIF(E$7:E$19,"ゲストティーチャー費",H$7:H$19)</f>
        <v>0</v>
      </c>
      <c r="Q7" s="27"/>
      <c r="R7" s="109"/>
      <c r="S7" s="109"/>
    </row>
    <row r="8" spans="1:19" ht="42.95" customHeight="1" x14ac:dyDescent="0.4">
      <c r="A8" s="95">
        <v>2</v>
      </c>
      <c r="B8" s="100"/>
      <c r="C8" s="100"/>
      <c r="D8" s="100"/>
      <c r="E8" s="100"/>
      <c r="F8" s="101"/>
      <c r="G8" s="102"/>
      <c r="H8" s="103"/>
      <c r="I8" s="96">
        <f>I7+G8-H8</f>
        <v>50000</v>
      </c>
      <c r="J8" s="2"/>
      <c r="K8" s="31"/>
      <c r="L8" s="28" t="s">
        <v>17</v>
      </c>
      <c r="M8" s="74">
        <f>SUMIF(E$4:E$19,"ボランティア活動費",H$4:H$19)</f>
        <v>0</v>
      </c>
      <c r="Q8" s="27"/>
      <c r="R8" s="109"/>
      <c r="S8" s="109"/>
    </row>
    <row r="9" spans="1:19" ht="42.95" customHeight="1" thickBot="1" x14ac:dyDescent="0.45">
      <c r="A9" s="95">
        <v>3</v>
      </c>
      <c r="B9" s="100"/>
      <c r="C9" s="100"/>
      <c r="D9" s="100"/>
      <c r="E9" s="100"/>
      <c r="F9" s="101"/>
      <c r="G9" s="102"/>
      <c r="H9" s="103"/>
      <c r="I9" s="96">
        <f t="shared" ref="I9:I18" si="0">I8+G9-H9</f>
        <v>50000</v>
      </c>
      <c r="J9" s="63"/>
      <c r="K9" s="149" t="s">
        <v>10</v>
      </c>
      <c r="L9" s="168"/>
      <c r="M9" s="75">
        <f>SUM(M3:M4)</f>
        <v>0</v>
      </c>
    </row>
    <row r="10" spans="1:19" ht="42.95" customHeight="1" x14ac:dyDescent="0.4">
      <c r="A10" s="95">
        <v>4</v>
      </c>
      <c r="B10" s="100"/>
      <c r="C10" s="100"/>
      <c r="D10" s="100"/>
      <c r="E10" s="100"/>
      <c r="F10" s="101"/>
      <c r="G10" s="104"/>
      <c r="H10" s="105"/>
      <c r="I10" s="96">
        <f t="shared" si="0"/>
        <v>50000</v>
      </c>
      <c r="J10" s="1"/>
    </row>
    <row r="11" spans="1:19" ht="42.95" customHeight="1" x14ac:dyDescent="0.4">
      <c r="A11" s="95">
        <v>5</v>
      </c>
      <c r="B11" s="100"/>
      <c r="C11" s="100"/>
      <c r="D11" s="100"/>
      <c r="E11" s="100"/>
      <c r="F11" s="101"/>
      <c r="G11" s="102"/>
      <c r="H11" s="103"/>
      <c r="I11" s="96">
        <f t="shared" si="0"/>
        <v>50000</v>
      </c>
      <c r="J11" s="19"/>
      <c r="L11" s="152" t="s">
        <v>52</v>
      </c>
      <c r="M11" s="153"/>
    </row>
    <row r="12" spans="1:19" ht="42.95" customHeight="1" x14ac:dyDescent="0.4">
      <c r="A12" s="95">
        <v>6</v>
      </c>
      <c r="B12" s="100"/>
      <c r="C12" s="100"/>
      <c r="D12" s="100"/>
      <c r="E12" s="100"/>
      <c r="F12" s="101"/>
      <c r="G12" s="102"/>
      <c r="H12" s="103"/>
      <c r="I12" s="96">
        <f t="shared" si="0"/>
        <v>50000</v>
      </c>
      <c r="J12" s="19"/>
      <c r="L12" s="153"/>
      <c r="M12" s="153"/>
    </row>
    <row r="13" spans="1:19" ht="42.95" customHeight="1" x14ac:dyDescent="0.4">
      <c r="A13" s="95">
        <v>7</v>
      </c>
      <c r="B13" s="100"/>
      <c r="C13" s="100"/>
      <c r="D13" s="100"/>
      <c r="E13" s="100"/>
      <c r="F13" s="101"/>
      <c r="G13" s="102"/>
      <c r="H13" s="103"/>
      <c r="I13" s="96">
        <f t="shared" si="0"/>
        <v>50000</v>
      </c>
      <c r="J13" s="19"/>
      <c r="L13" s="153"/>
      <c r="M13" s="153"/>
    </row>
    <row r="14" spans="1:19" ht="42.95" customHeight="1" x14ac:dyDescent="0.4">
      <c r="A14" s="95">
        <v>8</v>
      </c>
      <c r="B14" s="100"/>
      <c r="C14" s="100"/>
      <c r="D14" s="100"/>
      <c r="E14" s="100"/>
      <c r="F14" s="101"/>
      <c r="G14" s="102"/>
      <c r="H14" s="103"/>
      <c r="I14" s="96">
        <f t="shared" si="0"/>
        <v>50000</v>
      </c>
      <c r="J14" s="19"/>
      <c r="L14" s="153"/>
      <c r="M14" s="153"/>
    </row>
    <row r="15" spans="1:19" ht="42.95" customHeight="1" x14ac:dyDescent="0.4">
      <c r="A15" s="95">
        <v>9</v>
      </c>
      <c r="B15" s="100"/>
      <c r="C15" s="100"/>
      <c r="D15" s="100"/>
      <c r="E15" s="100"/>
      <c r="F15" s="101"/>
      <c r="G15" s="104"/>
      <c r="H15" s="105"/>
      <c r="I15" s="96">
        <f t="shared" si="0"/>
        <v>50000</v>
      </c>
      <c r="J15" s="19"/>
      <c r="K15" s="19"/>
      <c r="L15" s="153"/>
      <c r="M15" s="153"/>
    </row>
    <row r="16" spans="1:19" ht="42.95" customHeight="1" x14ac:dyDescent="0.4">
      <c r="A16" s="95">
        <v>10</v>
      </c>
      <c r="B16" s="100"/>
      <c r="C16" s="100"/>
      <c r="D16" s="100"/>
      <c r="E16" s="100"/>
      <c r="F16" s="101"/>
      <c r="G16" s="104"/>
      <c r="H16" s="105"/>
      <c r="I16" s="96">
        <f t="shared" si="0"/>
        <v>50000</v>
      </c>
      <c r="J16" s="19"/>
      <c r="K16" s="19"/>
      <c r="L16" s="153"/>
      <c r="M16" s="153"/>
    </row>
    <row r="17" spans="1:13" ht="42.95" customHeight="1" x14ac:dyDescent="0.4">
      <c r="A17" s="95">
        <v>11</v>
      </c>
      <c r="B17" s="100"/>
      <c r="C17" s="100"/>
      <c r="D17" s="100"/>
      <c r="E17" s="100"/>
      <c r="F17" s="101"/>
      <c r="G17" s="104"/>
      <c r="H17" s="105"/>
      <c r="I17" s="96">
        <f t="shared" si="0"/>
        <v>50000</v>
      </c>
      <c r="J17" s="19"/>
      <c r="K17" s="19"/>
      <c r="L17" s="153"/>
      <c r="M17" s="153"/>
    </row>
    <row r="18" spans="1:13" ht="42.95" customHeight="1" x14ac:dyDescent="0.4">
      <c r="A18" s="95">
        <v>12</v>
      </c>
      <c r="B18" s="100"/>
      <c r="C18" s="100"/>
      <c r="D18" s="100"/>
      <c r="E18" s="100"/>
      <c r="F18" s="101"/>
      <c r="G18" s="104"/>
      <c r="H18" s="105"/>
      <c r="I18" s="96">
        <f t="shared" si="0"/>
        <v>50000</v>
      </c>
      <c r="J18" s="19"/>
      <c r="K18" s="19"/>
      <c r="L18" s="19"/>
      <c r="M18" s="19"/>
    </row>
    <row r="19" spans="1:13" ht="24.95" customHeight="1" thickBot="1" x14ac:dyDescent="0.45">
      <c r="A19" s="154" t="s">
        <v>51</v>
      </c>
      <c r="B19" s="155"/>
      <c r="C19" s="155"/>
      <c r="D19" s="155"/>
      <c r="E19" s="155"/>
      <c r="F19" s="155"/>
      <c r="G19" s="97">
        <f>SUM(G7:G18)</f>
        <v>50000</v>
      </c>
      <c r="H19" s="98">
        <f>SUM(H8:H18)</f>
        <v>0</v>
      </c>
      <c r="I19" s="99">
        <f>G19-H19</f>
        <v>50000</v>
      </c>
      <c r="J19" s="1"/>
      <c r="K19" s="1"/>
      <c r="L19" s="1"/>
      <c r="M19" s="4"/>
    </row>
    <row r="21" spans="1:13" x14ac:dyDescent="0.4">
      <c r="I21" s="20"/>
    </row>
  </sheetData>
  <sheetProtection sheet="1" objects="1" scenarios="1"/>
  <mergeCells count="17">
    <mergeCell ref="K4:L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K2:L2"/>
    <mergeCell ref="K3:L3"/>
    <mergeCell ref="R7:S7"/>
    <mergeCell ref="R8:S8"/>
    <mergeCell ref="K9:L9"/>
    <mergeCell ref="L11:M17"/>
    <mergeCell ref="A19:F19"/>
  </mergeCells>
  <phoneticPr fontId="3"/>
  <dataValidations count="1">
    <dataValidation type="list" allowBlank="1" showInputMessage="1" showErrorMessage="1" sqref="P7 E4:E6">
      <formula1>$Q$3:$Q$8</formula1>
    </dataValidation>
  </dataValidations>
  <pageMargins left="0.7" right="0.7" top="0.75" bottom="0.75" header="0.3" footer="0.3"/>
  <pageSetup paperSize="9" scale="65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表紙!$N$6:$N$10</xm:f>
          </x14:formula1>
          <xm:sqref>E7:E18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zoomScaleNormal="100" workbookViewId="0">
      <selection activeCell="B2" sqref="B2:B3"/>
    </sheetView>
  </sheetViews>
  <sheetFormatPr defaultColWidth="8.875" defaultRowHeight="18.75" x14ac:dyDescent="0.4"/>
  <cols>
    <col min="1" max="1" width="8" customWidth="1"/>
    <col min="2" max="2" width="6.875" customWidth="1"/>
    <col min="3" max="3" width="12" customWidth="1"/>
    <col min="4" max="4" width="6.875" customWidth="1"/>
    <col min="5" max="5" width="22" customWidth="1"/>
    <col min="6" max="6" width="57.5" customWidth="1"/>
    <col min="7" max="7" width="10.125" customWidth="1"/>
    <col min="8" max="8" width="10.375" customWidth="1"/>
    <col min="9" max="9" width="11.125" customWidth="1"/>
    <col min="10" max="11" width="1.625" customWidth="1"/>
    <col min="12" max="12" width="21.5" customWidth="1"/>
    <col min="13" max="13" width="13.875" style="14" customWidth="1"/>
  </cols>
  <sheetData>
    <row r="1" spans="1:19" ht="38.25" customHeight="1" thickBot="1" x14ac:dyDescent="0.55000000000000004">
      <c r="A1" s="25"/>
      <c r="B1" s="25" t="str">
        <f>"令和 "&amp;表紙!D5&amp;"年度　金銭出納簿　(学校名："&amp;表紙!D7&amp;")　8月分"</f>
        <v>令和 年度　金銭出納簿　(学校名：)　8月分</v>
      </c>
      <c r="C1" s="2"/>
      <c r="D1" s="2"/>
      <c r="E1" s="2"/>
      <c r="F1" s="2"/>
      <c r="G1" s="3"/>
      <c r="H1" s="46" t="str">
        <f xml:space="preserve"> "提出者："&amp; 表紙!D9</f>
        <v>提出者：</v>
      </c>
      <c r="I1" s="3"/>
      <c r="J1" s="1"/>
      <c r="K1" s="46"/>
      <c r="L1" s="46"/>
      <c r="M1" s="4"/>
    </row>
    <row r="2" spans="1:19" ht="18" customHeight="1" x14ac:dyDescent="0.4">
      <c r="A2" s="166" t="s">
        <v>27</v>
      </c>
      <c r="B2" s="158" t="s">
        <v>11</v>
      </c>
      <c r="C2" s="160" t="s">
        <v>14</v>
      </c>
      <c r="D2" s="160" t="s">
        <v>12</v>
      </c>
      <c r="E2" s="160" t="s">
        <v>0</v>
      </c>
      <c r="F2" s="160" t="s">
        <v>13</v>
      </c>
      <c r="G2" s="162" t="s">
        <v>1</v>
      </c>
      <c r="H2" s="164" t="s">
        <v>2</v>
      </c>
      <c r="I2" s="156" t="s">
        <v>3</v>
      </c>
      <c r="J2" s="63"/>
      <c r="K2" s="142" t="s">
        <v>0</v>
      </c>
      <c r="L2" s="169"/>
      <c r="M2" s="57" t="s">
        <v>4</v>
      </c>
    </row>
    <row r="3" spans="1:19" ht="30" customHeight="1" thickBot="1" x14ac:dyDescent="0.45">
      <c r="A3" s="167"/>
      <c r="B3" s="159"/>
      <c r="C3" s="161"/>
      <c r="D3" s="161"/>
      <c r="E3" s="161"/>
      <c r="F3" s="161"/>
      <c r="G3" s="163"/>
      <c r="H3" s="165"/>
      <c r="I3" s="157"/>
      <c r="J3" s="64"/>
      <c r="K3" s="145" t="s">
        <v>5</v>
      </c>
      <c r="L3" s="170"/>
      <c r="M3" s="74">
        <f>SUMIF(E$4:E$19,"SC活動費",H$4:H$19)</f>
        <v>0</v>
      </c>
      <c r="Q3" s="70"/>
      <c r="R3" s="26"/>
    </row>
    <row r="4" spans="1:19" ht="30.75" customHeight="1" x14ac:dyDescent="0.4">
      <c r="A4" s="78" t="s">
        <v>28</v>
      </c>
      <c r="B4" s="79">
        <v>45036</v>
      </c>
      <c r="C4" s="79"/>
      <c r="D4" s="79"/>
      <c r="E4" s="80"/>
      <c r="F4" s="81" t="s">
        <v>29</v>
      </c>
      <c r="G4" s="82">
        <v>50000</v>
      </c>
      <c r="H4" s="82"/>
      <c r="I4" s="83">
        <f>SUM(G4-H4)</f>
        <v>50000</v>
      </c>
      <c r="J4" s="69"/>
      <c r="K4" s="135" t="s">
        <v>6</v>
      </c>
      <c r="L4" s="171"/>
      <c r="M4" s="74">
        <f>SUM(M5:M8)</f>
        <v>0</v>
      </c>
      <c r="Q4" s="27"/>
      <c r="R4" s="27"/>
    </row>
    <row r="5" spans="1:19" ht="35.25" customHeight="1" x14ac:dyDescent="0.4">
      <c r="A5" s="84" t="s">
        <v>28</v>
      </c>
      <c r="B5" s="66">
        <v>45041</v>
      </c>
      <c r="C5" s="66" t="s">
        <v>23</v>
      </c>
      <c r="D5" s="66">
        <v>45041</v>
      </c>
      <c r="E5" s="67" t="s">
        <v>9</v>
      </c>
      <c r="F5" s="65" t="s">
        <v>30</v>
      </c>
      <c r="G5" s="68"/>
      <c r="H5" s="68">
        <v>8000</v>
      </c>
      <c r="I5" s="85">
        <f>I4+G5-H5</f>
        <v>42000</v>
      </c>
      <c r="J5" s="2"/>
      <c r="K5" s="30"/>
      <c r="L5" s="28" t="s">
        <v>15</v>
      </c>
      <c r="M5" s="74">
        <f>SUMIF(E$7:E$19,"ボランティア給食費",H$7:H$19)</f>
        <v>0</v>
      </c>
      <c r="Q5" s="27"/>
      <c r="R5" s="27"/>
    </row>
    <row r="6" spans="1:19" ht="35.25" customHeight="1" thickBot="1" x14ac:dyDescent="0.45">
      <c r="A6" s="86" t="s">
        <v>28</v>
      </c>
      <c r="B6" s="87">
        <v>45061</v>
      </c>
      <c r="C6" s="87" t="s">
        <v>25</v>
      </c>
      <c r="D6" s="87">
        <v>45056</v>
      </c>
      <c r="E6" s="88" t="s">
        <v>7</v>
      </c>
      <c r="F6" s="89" t="s">
        <v>24</v>
      </c>
      <c r="G6" s="90"/>
      <c r="H6" s="91">
        <v>1128</v>
      </c>
      <c r="I6" s="92">
        <f>I5+G6-H6</f>
        <v>40872</v>
      </c>
      <c r="J6" s="2"/>
      <c r="K6" s="30"/>
      <c r="L6" s="28" t="s">
        <v>8</v>
      </c>
      <c r="M6" s="74">
        <f>SUMIF(E$4:E$19,"ボランティア交通費",H$4:H$19)</f>
        <v>0</v>
      </c>
      <c r="Q6" s="27"/>
      <c r="R6" s="27"/>
    </row>
    <row r="7" spans="1:19" ht="42.95" customHeight="1" x14ac:dyDescent="0.4">
      <c r="A7" s="93">
        <v>1</v>
      </c>
      <c r="B7" s="48"/>
      <c r="C7" s="48"/>
      <c r="D7" s="48"/>
      <c r="E7" s="48"/>
      <c r="F7" s="48" t="s">
        <v>55</v>
      </c>
      <c r="G7" s="76">
        <f>'7月'!I19</f>
        <v>50000</v>
      </c>
      <c r="H7" s="77"/>
      <c r="I7" s="94">
        <f>G7-H7</f>
        <v>50000</v>
      </c>
      <c r="J7" s="2"/>
      <c r="K7" s="30"/>
      <c r="L7" s="28" t="s">
        <v>16</v>
      </c>
      <c r="M7" s="74">
        <f>SUMIF(E$7:E$19,"ゲストティーチャー費",H$7:H$19)</f>
        <v>0</v>
      </c>
      <c r="Q7" s="27"/>
      <c r="R7" s="109"/>
      <c r="S7" s="109"/>
    </row>
    <row r="8" spans="1:19" ht="42.95" customHeight="1" x14ac:dyDescent="0.4">
      <c r="A8" s="95">
        <v>2</v>
      </c>
      <c r="B8" s="100"/>
      <c r="C8" s="100"/>
      <c r="D8" s="100"/>
      <c r="E8" s="100"/>
      <c r="F8" s="101"/>
      <c r="G8" s="102"/>
      <c r="H8" s="103"/>
      <c r="I8" s="96">
        <f>I7+G8-H8</f>
        <v>50000</v>
      </c>
      <c r="J8" s="2"/>
      <c r="K8" s="31"/>
      <c r="L8" s="28" t="s">
        <v>17</v>
      </c>
      <c r="M8" s="74">
        <f>SUMIF(E$4:E$19,"ボランティア活動費",H$4:H$19)</f>
        <v>0</v>
      </c>
      <c r="Q8" s="27"/>
      <c r="R8" s="109"/>
      <c r="S8" s="109"/>
    </row>
    <row r="9" spans="1:19" ht="42.95" customHeight="1" thickBot="1" x14ac:dyDescent="0.45">
      <c r="A9" s="95">
        <v>3</v>
      </c>
      <c r="B9" s="100"/>
      <c r="C9" s="100"/>
      <c r="D9" s="100"/>
      <c r="E9" s="100"/>
      <c r="F9" s="101"/>
      <c r="G9" s="102"/>
      <c r="H9" s="103"/>
      <c r="I9" s="96">
        <f t="shared" ref="I9:I18" si="0">I8+G9-H9</f>
        <v>50000</v>
      </c>
      <c r="J9" s="63"/>
      <c r="K9" s="149" t="s">
        <v>10</v>
      </c>
      <c r="L9" s="168"/>
      <c r="M9" s="75">
        <f>SUM(M3:M4)</f>
        <v>0</v>
      </c>
    </row>
    <row r="10" spans="1:19" ht="42.95" customHeight="1" x14ac:dyDescent="0.4">
      <c r="A10" s="95">
        <v>4</v>
      </c>
      <c r="B10" s="100"/>
      <c r="C10" s="100"/>
      <c r="D10" s="100"/>
      <c r="E10" s="100"/>
      <c r="F10" s="101"/>
      <c r="G10" s="104"/>
      <c r="H10" s="105"/>
      <c r="I10" s="96">
        <f t="shared" si="0"/>
        <v>50000</v>
      </c>
      <c r="J10" s="1"/>
    </row>
    <row r="11" spans="1:19" ht="42.95" customHeight="1" x14ac:dyDescent="0.4">
      <c r="A11" s="95">
        <v>5</v>
      </c>
      <c r="B11" s="100"/>
      <c r="C11" s="100"/>
      <c r="D11" s="100"/>
      <c r="E11" s="100"/>
      <c r="F11" s="101"/>
      <c r="G11" s="102"/>
      <c r="H11" s="103"/>
      <c r="I11" s="96">
        <f t="shared" si="0"/>
        <v>50000</v>
      </c>
      <c r="J11" s="19"/>
      <c r="L11" s="152" t="s">
        <v>52</v>
      </c>
      <c r="M11" s="153"/>
    </row>
    <row r="12" spans="1:19" ht="42.95" customHeight="1" x14ac:dyDescent="0.4">
      <c r="A12" s="95">
        <v>6</v>
      </c>
      <c r="B12" s="100"/>
      <c r="C12" s="100"/>
      <c r="D12" s="100"/>
      <c r="E12" s="100"/>
      <c r="F12" s="101"/>
      <c r="G12" s="102"/>
      <c r="H12" s="103"/>
      <c r="I12" s="96">
        <f t="shared" si="0"/>
        <v>50000</v>
      </c>
      <c r="J12" s="19"/>
      <c r="L12" s="153"/>
      <c r="M12" s="153"/>
    </row>
    <row r="13" spans="1:19" ht="42.95" customHeight="1" x14ac:dyDescent="0.4">
      <c r="A13" s="95">
        <v>7</v>
      </c>
      <c r="B13" s="100"/>
      <c r="C13" s="100"/>
      <c r="D13" s="100"/>
      <c r="E13" s="100"/>
      <c r="F13" s="101"/>
      <c r="G13" s="102"/>
      <c r="H13" s="103"/>
      <c r="I13" s="96">
        <f t="shared" si="0"/>
        <v>50000</v>
      </c>
      <c r="J13" s="19"/>
      <c r="L13" s="153"/>
      <c r="M13" s="153"/>
    </row>
    <row r="14" spans="1:19" ht="42.95" customHeight="1" x14ac:dyDescent="0.4">
      <c r="A14" s="95">
        <v>8</v>
      </c>
      <c r="B14" s="100"/>
      <c r="C14" s="100"/>
      <c r="D14" s="100"/>
      <c r="E14" s="100"/>
      <c r="F14" s="101"/>
      <c r="G14" s="102"/>
      <c r="H14" s="103"/>
      <c r="I14" s="96">
        <f t="shared" si="0"/>
        <v>50000</v>
      </c>
      <c r="J14" s="19"/>
      <c r="L14" s="153"/>
      <c r="M14" s="153"/>
    </row>
    <row r="15" spans="1:19" ht="42.95" customHeight="1" x14ac:dyDescent="0.4">
      <c r="A15" s="95">
        <v>9</v>
      </c>
      <c r="B15" s="100"/>
      <c r="C15" s="100"/>
      <c r="D15" s="100"/>
      <c r="E15" s="100"/>
      <c r="F15" s="101"/>
      <c r="G15" s="104"/>
      <c r="H15" s="105"/>
      <c r="I15" s="96">
        <f t="shared" si="0"/>
        <v>50000</v>
      </c>
      <c r="J15" s="19"/>
      <c r="K15" s="19"/>
      <c r="L15" s="153"/>
      <c r="M15" s="153"/>
    </row>
    <row r="16" spans="1:19" ht="42.95" customHeight="1" x14ac:dyDescent="0.4">
      <c r="A16" s="95">
        <v>10</v>
      </c>
      <c r="B16" s="100"/>
      <c r="C16" s="100"/>
      <c r="D16" s="100"/>
      <c r="E16" s="100"/>
      <c r="F16" s="101"/>
      <c r="G16" s="104"/>
      <c r="H16" s="105"/>
      <c r="I16" s="96">
        <f t="shared" si="0"/>
        <v>50000</v>
      </c>
      <c r="J16" s="19"/>
      <c r="K16" s="19"/>
      <c r="L16" s="153"/>
      <c r="M16" s="153"/>
    </row>
    <row r="17" spans="1:13" ht="42.95" customHeight="1" x14ac:dyDescent="0.4">
      <c r="A17" s="95">
        <v>11</v>
      </c>
      <c r="B17" s="100"/>
      <c r="C17" s="100"/>
      <c r="D17" s="100"/>
      <c r="E17" s="100"/>
      <c r="F17" s="101"/>
      <c r="G17" s="104"/>
      <c r="H17" s="105"/>
      <c r="I17" s="96">
        <f t="shared" si="0"/>
        <v>50000</v>
      </c>
      <c r="J17" s="19"/>
      <c r="K17" s="19"/>
      <c r="L17" s="153"/>
      <c r="M17" s="153"/>
    </row>
    <row r="18" spans="1:13" ht="42.95" customHeight="1" x14ac:dyDescent="0.4">
      <c r="A18" s="95">
        <v>12</v>
      </c>
      <c r="B18" s="100"/>
      <c r="C18" s="100"/>
      <c r="D18" s="100"/>
      <c r="E18" s="100"/>
      <c r="F18" s="101"/>
      <c r="G18" s="104"/>
      <c r="H18" s="105"/>
      <c r="I18" s="96">
        <f t="shared" si="0"/>
        <v>50000</v>
      </c>
      <c r="J18" s="19"/>
      <c r="K18" s="19"/>
      <c r="L18" s="19"/>
      <c r="M18" s="19"/>
    </row>
    <row r="19" spans="1:13" ht="24.95" customHeight="1" thickBot="1" x14ac:dyDescent="0.45">
      <c r="A19" s="154" t="s">
        <v>51</v>
      </c>
      <c r="B19" s="155"/>
      <c r="C19" s="155"/>
      <c r="D19" s="155"/>
      <c r="E19" s="155"/>
      <c r="F19" s="155"/>
      <c r="G19" s="97">
        <f>SUM(G7:G18)</f>
        <v>50000</v>
      </c>
      <c r="H19" s="98">
        <f>SUM(H8:H18)</f>
        <v>0</v>
      </c>
      <c r="I19" s="99">
        <f>G19-H19</f>
        <v>50000</v>
      </c>
      <c r="J19" s="1"/>
      <c r="K19" s="1"/>
      <c r="L19" s="1"/>
      <c r="M19" s="4"/>
    </row>
    <row r="21" spans="1:13" x14ac:dyDescent="0.4">
      <c r="I21" s="20"/>
    </row>
  </sheetData>
  <sheetProtection sheet="1" objects="1" scenarios="1"/>
  <mergeCells count="17">
    <mergeCell ref="K4:L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K2:L2"/>
    <mergeCell ref="K3:L3"/>
    <mergeCell ref="R7:S7"/>
    <mergeCell ref="R8:S8"/>
    <mergeCell ref="K9:L9"/>
    <mergeCell ref="L11:M17"/>
    <mergeCell ref="A19:F19"/>
  </mergeCells>
  <phoneticPr fontId="3"/>
  <dataValidations count="1">
    <dataValidation type="list" allowBlank="1" showInputMessage="1" showErrorMessage="1" sqref="P7 E4:E6">
      <formula1>$Q$3:$Q$8</formula1>
    </dataValidation>
  </dataValidations>
  <pageMargins left="0.7" right="0.7" top="0.75" bottom="0.75" header="0.3" footer="0.3"/>
  <pageSetup paperSize="9" scale="65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表紙!$N$6:$N$10</xm:f>
          </x14:formula1>
          <xm:sqref>E7:E18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zoomScaleNormal="100" workbookViewId="0">
      <selection activeCell="F8" sqref="F8"/>
    </sheetView>
  </sheetViews>
  <sheetFormatPr defaultColWidth="8.875" defaultRowHeight="18.75" x14ac:dyDescent="0.4"/>
  <cols>
    <col min="1" max="1" width="8" customWidth="1"/>
    <col min="2" max="2" width="6.875" customWidth="1"/>
    <col min="3" max="3" width="12" customWidth="1"/>
    <col min="4" max="4" width="6.875" customWidth="1"/>
    <col min="5" max="5" width="22" customWidth="1"/>
    <col min="6" max="6" width="57.5" customWidth="1"/>
    <col min="7" max="7" width="10.125" customWidth="1"/>
    <col min="8" max="8" width="10.375" customWidth="1"/>
    <col min="9" max="9" width="11.125" customWidth="1"/>
    <col min="10" max="11" width="1.625" customWidth="1"/>
    <col min="12" max="12" width="21.5" customWidth="1"/>
    <col min="13" max="13" width="13.875" style="14" customWidth="1"/>
  </cols>
  <sheetData>
    <row r="1" spans="1:19" ht="38.25" customHeight="1" thickBot="1" x14ac:dyDescent="0.55000000000000004">
      <c r="A1" s="25"/>
      <c r="B1" s="25" t="str">
        <f>"令和 "&amp;表紙!D5&amp;"年度　金銭出納簿　(学校名："&amp;表紙!D7&amp;")　9月分"</f>
        <v>令和 年度　金銭出納簿　(学校名：)　9月分</v>
      </c>
      <c r="C1" s="2"/>
      <c r="D1" s="2"/>
      <c r="E1" s="2"/>
      <c r="F1" s="2"/>
      <c r="G1" s="3"/>
      <c r="H1" s="46" t="str">
        <f xml:space="preserve"> "提出者："&amp; 表紙!D9</f>
        <v>提出者：</v>
      </c>
      <c r="I1" s="3"/>
      <c r="J1" s="1"/>
      <c r="K1" s="46"/>
      <c r="L1" s="46"/>
      <c r="M1" s="4"/>
    </row>
    <row r="2" spans="1:19" ht="18" customHeight="1" x14ac:dyDescent="0.4">
      <c r="A2" s="166" t="s">
        <v>27</v>
      </c>
      <c r="B2" s="158" t="s">
        <v>56</v>
      </c>
      <c r="C2" s="160" t="s">
        <v>14</v>
      </c>
      <c r="D2" s="160" t="s">
        <v>12</v>
      </c>
      <c r="E2" s="160" t="s">
        <v>0</v>
      </c>
      <c r="F2" s="160" t="s">
        <v>13</v>
      </c>
      <c r="G2" s="162" t="s">
        <v>1</v>
      </c>
      <c r="H2" s="164" t="s">
        <v>2</v>
      </c>
      <c r="I2" s="156" t="s">
        <v>3</v>
      </c>
      <c r="J2" s="63"/>
      <c r="K2" s="142" t="s">
        <v>0</v>
      </c>
      <c r="L2" s="169"/>
      <c r="M2" s="57" t="s">
        <v>4</v>
      </c>
    </row>
    <row r="3" spans="1:19" ht="30" customHeight="1" thickBot="1" x14ac:dyDescent="0.45">
      <c r="A3" s="167"/>
      <c r="B3" s="159"/>
      <c r="C3" s="161"/>
      <c r="D3" s="161"/>
      <c r="E3" s="161"/>
      <c r="F3" s="161"/>
      <c r="G3" s="163"/>
      <c r="H3" s="165"/>
      <c r="I3" s="157"/>
      <c r="J3" s="64"/>
      <c r="K3" s="145" t="s">
        <v>5</v>
      </c>
      <c r="L3" s="170"/>
      <c r="M3" s="74">
        <f>SUMIF(E$4:E$19,"SC活動費",H$4:H$19)</f>
        <v>0</v>
      </c>
      <c r="Q3" s="70"/>
      <c r="R3" s="26"/>
    </row>
    <row r="4" spans="1:19" ht="30.75" customHeight="1" x14ac:dyDescent="0.4">
      <c r="A4" s="78" t="s">
        <v>28</v>
      </c>
      <c r="B4" s="79">
        <v>45036</v>
      </c>
      <c r="C4" s="79"/>
      <c r="D4" s="79"/>
      <c r="E4" s="80"/>
      <c r="F4" s="81" t="s">
        <v>29</v>
      </c>
      <c r="G4" s="82">
        <v>50000</v>
      </c>
      <c r="H4" s="82"/>
      <c r="I4" s="83">
        <f>SUM(G4-H4)</f>
        <v>50000</v>
      </c>
      <c r="J4" s="69"/>
      <c r="K4" s="135" t="s">
        <v>6</v>
      </c>
      <c r="L4" s="171"/>
      <c r="M4" s="74">
        <f>SUM(M5:M8)</f>
        <v>0</v>
      </c>
      <c r="Q4" s="27"/>
      <c r="R4" s="27"/>
    </row>
    <row r="5" spans="1:19" ht="35.25" customHeight="1" x14ac:dyDescent="0.4">
      <c r="A5" s="84" t="s">
        <v>28</v>
      </c>
      <c r="B5" s="66">
        <v>45041</v>
      </c>
      <c r="C5" s="66" t="s">
        <v>23</v>
      </c>
      <c r="D5" s="66">
        <v>45041</v>
      </c>
      <c r="E5" s="67" t="s">
        <v>9</v>
      </c>
      <c r="F5" s="65" t="s">
        <v>30</v>
      </c>
      <c r="G5" s="68"/>
      <c r="H5" s="68">
        <v>8000</v>
      </c>
      <c r="I5" s="85">
        <f>I4+G5-H5</f>
        <v>42000</v>
      </c>
      <c r="J5" s="2"/>
      <c r="K5" s="30"/>
      <c r="L5" s="28" t="s">
        <v>15</v>
      </c>
      <c r="M5" s="74">
        <f>SUMIF(E$7:E$19,"ボランティア給食費",H$7:H$19)</f>
        <v>0</v>
      </c>
      <c r="Q5" s="27"/>
      <c r="R5" s="27"/>
    </row>
    <row r="6" spans="1:19" ht="35.25" customHeight="1" thickBot="1" x14ac:dyDescent="0.45">
      <c r="A6" s="86" t="s">
        <v>28</v>
      </c>
      <c r="B6" s="87">
        <v>45061</v>
      </c>
      <c r="C6" s="87" t="s">
        <v>25</v>
      </c>
      <c r="D6" s="87">
        <v>45056</v>
      </c>
      <c r="E6" s="88" t="s">
        <v>7</v>
      </c>
      <c r="F6" s="89" t="s">
        <v>24</v>
      </c>
      <c r="G6" s="90"/>
      <c r="H6" s="91">
        <v>1128</v>
      </c>
      <c r="I6" s="92">
        <f>I5+G6-H6</f>
        <v>40872</v>
      </c>
      <c r="J6" s="2"/>
      <c r="K6" s="30"/>
      <c r="L6" s="28" t="s">
        <v>8</v>
      </c>
      <c r="M6" s="74">
        <f>SUMIF(E$4:E$19,"ボランティア交通費",H$4:H$19)</f>
        <v>0</v>
      </c>
      <c r="Q6" s="27"/>
      <c r="R6" s="27"/>
    </row>
    <row r="7" spans="1:19" ht="42.95" customHeight="1" x14ac:dyDescent="0.4">
      <c r="A7" s="93">
        <v>1</v>
      </c>
      <c r="B7" s="48"/>
      <c r="C7" s="48"/>
      <c r="D7" s="48"/>
      <c r="E7" s="48"/>
      <c r="F7" s="48" t="s">
        <v>57</v>
      </c>
      <c r="G7" s="76">
        <f>'8月'!I19</f>
        <v>50000</v>
      </c>
      <c r="H7" s="77"/>
      <c r="I7" s="94">
        <f>G7-H7</f>
        <v>50000</v>
      </c>
      <c r="J7" s="2"/>
      <c r="K7" s="30"/>
      <c r="L7" s="28" t="s">
        <v>16</v>
      </c>
      <c r="M7" s="74">
        <f>SUMIF(E$7:E$19,"ゲストティーチャー費",H$7:H$19)</f>
        <v>0</v>
      </c>
      <c r="Q7" s="27"/>
      <c r="R7" s="109"/>
      <c r="S7" s="109"/>
    </row>
    <row r="8" spans="1:19" ht="42.95" customHeight="1" x14ac:dyDescent="0.4">
      <c r="A8" s="95">
        <v>2</v>
      </c>
      <c r="B8" s="100"/>
      <c r="C8" s="100"/>
      <c r="D8" s="100"/>
      <c r="E8" s="100"/>
      <c r="F8" s="101"/>
      <c r="G8" s="102"/>
      <c r="H8" s="103"/>
      <c r="I8" s="96">
        <f>I7+G8-H8</f>
        <v>50000</v>
      </c>
      <c r="J8" s="2"/>
      <c r="K8" s="31"/>
      <c r="L8" s="28" t="s">
        <v>17</v>
      </c>
      <c r="M8" s="74">
        <f>SUMIF(E$4:E$19,"ボランティア活動費",H$4:H$19)</f>
        <v>0</v>
      </c>
      <c r="Q8" s="27"/>
      <c r="R8" s="109"/>
      <c r="S8" s="109"/>
    </row>
    <row r="9" spans="1:19" ht="42.95" customHeight="1" thickBot="1" x14ac:dyDescent="0.45">
      <c r="A9" s="95">
        <v>3</v>
      </c>
      <c r="B9" s="100"/>
      <c r="C9" s="100"/>
      <c r="D9" s="100"/>
      <c r="E9" s="100"/>
      <c r="F9" s="101"/>
      <c r="G9" s="102"/>
      <c r="H9" s="103"/>
      <c r="I9" s="96">
        <f t="shared" ref="I9:I18" si="0">I8+G9-H9</f>
        <v>50000</v>
      </c>
      <c r="J9" s="63"/>
      <c r="K9" s="149" t="s">
        <v>10</v>
      </c>
      <c r="L9" s="168"/>
      <c r="M9" s="75">
        <f>SUM(M3:M4)</f>
        <v>0</v>
      </c>
    </row>
    <row r="10" spans="1:19" ht="42.95" customHeight="1" x14ac:dyDescent="0.4">
      <c r="A10" s="95">
        <v>4</v>
      </c>
      <c r="B10" s="100"/>
      <c r="C10" s="100"/>
      <c r="D10" s="100"/>
      <c r="E10" s="100"/>
      <c r="F10" s="101"/>
      <c r="G10" s="104"/>
      <c r="H10" s="105"/>
      <c r="I10" s="96">
        <f t="shared" si="0"/>
        <v>50000</v>
      </c>
      <c r="J10" s="1"/>
    </row>
    <row r="11" spans="1:19" ht="42.95" customHeight="1" x14ac:dyDescent="0.4">
      <c r="A11" s="95">
        <v>5</v>
      </c>
      <c r="B11" s="100"/>
      <c r="C11" s="100"/>
      <c r="D11" s="100"/>
      <c r="E11" s="100"/>
      <c r="F11" s="101"/>
      <c r="G11" s="102"/>
      <c r="H11" s="103"/>
      <c r="I11" s="96">
        <f t="shared" si="0"/>
        <v>50000</v>
      </c>
      <c r="J11" s="19"/>
      <c r="L11" s="152" t="s">
        <v>52</v>
      </c>
      <c r="M11" s="153"/>
    </row>
    <row r="12" spans="1:19" ht="42.95" customHeight="1" x14ac:dyDescent="0.4">
      <c r="A12" s="95">
        <v>6</v>
      </c>
      <c r="B12" s="100"/>
      <c r="C12" s="100"/>
      <c r="D12" s="100"/>
      <c r="E12" s="100"/>
      <c r="F12" s="101"/>
      <c r="G12" s="102"/>
      <c r="H12" s="103"/>
      <c r="I12" s="96">
        <f t="shared" si="0"/>
        <v>50000</v>
      </c>
      <c r="J12" s="19"/>
      <c r="L12" s="153"/>
      <c r="M12" s="153"/>
    </row>
    <row r="13" spans="1:19" ht="42.95" customHeight="1" x14ac:dyDescent="0.4">
      <c r="A13" s="95">
        <v>7</v>
      </c>
      <c r="B13" s="100"/>
      <c r="C13" s="100"/>
      <c r="D13" s="100"/>
      <c r="E13" s="100"/>
      <c r="F13" s="101"/>
      <c r="G13" s="102"/>
      <c r="H13" s="103"/>
      <c r="I13" s="96">
        <f t="shared" si="0"/>
        <v>50000</v>
      </c>
      <c r="J13" s="19"/>
      <c r="L13" s="153"/>
      <c r="M13" s="153"/>
    </row>
    <row r="14" spans="1:19" ht="42.95" customHeight="1" x14ac:dyDescent="0.4">
      <c r="A14" s="95">
        <v>8</v>
      </c>
      <c r="B14" s="100"/>
      <c r="C14" s="100"/>
      <c r="D14" s="100"/>
      <c r="E14" s="100"/>
      <c r="F14" s="101"/>
      <c r="G14" s="102"/>
      <c r="H14" s="103"/>
      <c r="I14" s="96">
        <f t="shared" si="0"/>
        <v>50000</v>
      </c>
      <c r="J14" s="19"/>
      <c r="L14" s="153"/>
      <c r="M14" s="153"/>
    </row>
    <row r="15" spans="1:19" ht="42.95" customHeight="1" x14ac:dyDescent="0.4">
      <c r="A15" s="95">
        <v>9</v>
      </c>
      <c r="B15" s="100"/>
      <c r="C15" s="100"/>
      <c r="D15" s="100"/>
      <c r="E15" s="100"/>
      <c r="F15" s="101"/>
      <c r="G15" s="104"/>
      <c r="H15" s="105"/>
      <c r="I15" s="96">
        <f t="shared" si="0"/>
        <v>50000</v>
      </c>
      <c r="J15" s="19"/>
      <c r="K15" s="19"/>
      <c r="L15" s="153"/>
      <c r="M15" s="153"/>
    </row>
    <row r="16" spans="1:19" ht="42.95" customHeight="1" x14ac:dyDescent="0.4">
      <c r="A16" s="95">
        <v>10</v>
      </c>
      <c r="B16" s="100"/>
      <c r="C16" s="100"/>
      <c r="D16" s="100"/>
      <c r="E16" s="100"/>
      <c r="F16" s="101"/>
      <c r="G16" s="104"/>
      <c r="H16" s="105"/>
      <c r="I16" s="96">
        <f t="shared" si="0"/>
        <v>50000</v>
      </c>
      <c r="J16" s="19"/>
      <c r="K16" s="19"/>
      <c r="L16" s="153"/>
      <c r="M16" s="153"/>
    </row>
    <row r="17" spans="1:13" ht="42.95" customHeight="1" x14ac:dyDescent="0.4">
      <c r="A17" s="95">
        <v>11</v>
      </c>
      <c r="B17" s="100"/>
      <c r="C17" s="100"/>
      <c r="D17" s="100"/>
      <c r="E17" s="100"/>
      <c r="F17" s="101"/>
      <c r="G17" s="104"/>
      <c r="H17" s="105"/>
      <c r="I17" s="96">
        <f t="shared" si="0"/>
        <v>50000</v>
      </c>
      <c r="J17" s="19"/>
      <c r="K17" s="19"/>
      <c r="L17" s="153"/>
      <c r="M17" s="153"/>
    </row>
    <row r="18" spans="1:13" ht="42.95" customHeight="1" x14ac:dyDescent="0.4">
      <c r="A18" s="95">
        <v>12</v>
      </c>
      <c r="B18" s="100"/>
      <c r="C18" s="100"/>
      <c r="D18" s="100"/>
      <c r="E18" s="100"/>
      <c r="F18" s="101"/>
      <c r="G18" s="104"/>
      <c r="H18" s="105"/>
      <c r="I18" s="96">
        <f t="shared" si="0"/>
        <v>50000</v>
      </c>
      <c r="J18" s="19"/>
      <c r="K18" s="19"/>
      <c r="L18" s="19"/>
      <c r="M18" s="19"/>
    </row>
    <row r="19" spans="1:13" ht="24.95" customHeight="1" thickBot="1" x14ac:dyDescent="0.45">
      <c r="A19" s="154" t="s">
        <v>51</v>
      </c>
      <c r="B19" s="155"/>
      <c r="C19" s="155"/>
      <c r="D19" s="155"/>
      <c r="E19" s="155"/>
      <c r="F19" s="155"/>
      <c r="G19" s="97">
        <f>SUM(G7:G18)</f>
        <v>50000</v>
      </c>
      <c r="H19" s="98">
        <f>SUM(H8:H18)</f>
        <v>0</v>
      </c>
      <c r="I19" s="99">
        <f>G19-H19</f>
        <v>50000</v>
      </c>
      <c r="J19" s="1"/>
      <c r="K19" s="1"/>
      <c r="L19" s="1"/>
      <c r="M19" s="4"/>
    </row>
    <row r="21" spans="1:13" x14ac:dyDescent="0.4">
      <c r="I21" s="20"/>
    </row>
  </sheetData>
  <sheetProtection sheet="1" objects="1" scenarios="1"/>
  <mergeCells count="17">
    <mergeCell ref="K4:L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K2:L2"/>
    <mergeCell ref="K3:L3"/>
    <mergeCell ref="R7:S7"/>
    <mergeCell ref="R8:S8"/>
    <mergeCell ref="K9:L9"/>
    <mergeCell ref="L11:M17"/>
    <mergeCell ref="A19:F19"/>
  </mergeCells>
  <phoneticPr fontId="3"/>
  <dataValidations count="1">
    <dataValidation type="list" allowBlank="1" showInputMessage="1" showErrorMessage="1" sqref="P7 E4:E6">
      <formula1>$Q$3:$Q$8</formula1>
    </dataValidation>
  </dataValidations>
  <pageMargins left="0.7" right="0.7" top="0.75" bottom="0.75" header="0.3" footer="0.3"/>
  <pageSetup paperSize="9" scale="65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表紙!$N$6:$N$10</xm:f>
          </x14:formula1>
          <xm:sqref>E7:E18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zoomScaleNormal="100" workbookViewId="0">
      <selection activeCell="G8" sqref="G8"/>
    </sheetView>
  </sheetViews>
  <sheetFormatPr defaultColWidth="8.875" defaultRowHeight="18.75" x14ac:dyDescent="0.4"/>
  <cols>
    <col min="1" max="1" width="8" customWidth="1"/>
    <col min="2" max="2" width="6.875" customWidth="1"/>
    <col min="3" max="3" width="12" customWidth="1"/>
    <col min="4" max="4" width="6.875" customWidth="1"/>
    <col min="5" max="5" width="22" customWidth="1"/>
    <col min="6" max="6" width="57.5" customWidth="1"/>
    <col min="7" max="7" width="10.125" customWidth="1"/>
    <col min="8" max="8" width="10.375" customWidth="1"/>
    <col min="9" max="9" width="11.125" customWidth="1"/>
    <col min="10" max="11" width="1.625" customWidth="1"/>
    <col min="12" max="12" width="21.5" customWidth="1"/>
    <col min="13" max="13" width="13.875" style="14" customWidth="1"/>
  </cols>
  <sheetData>
    <row r="1" spans="1:19" ht="38.25" customHeight="1" thickBot="1" x14ac:dyDescent="0.55000000000000004">
      <c r="A1" s="25"/>
      <c r="B1" s="25" t="str">
        <f>"令和 "&amp;表紙!D5&amp;"年度　金銭出納簿　(学校名："&amp;表紙!D7&amp;")　10月分"</f>
        <v>令和 年度　金銭出納簿　(学校名：)　10月分</v>
      </c>
      <c r="C1" s="2"/>
      <c r="D1" s="2"/>
      <c r="E1" s="2"/>
      <c r="F1" s="2"/>
      <c r="G1" s="3"/>
      <c r="H1" s="46" t="str">
        <f xml:space="preserve"> "提出者："&amp; 表紙!D9</f>
        <v>提出者：</v>
      </c>
      <c r="I1" s="3"/>
      <c r="J1" s="1"/>
      <c r="K1" s="46"/>
      <c r="L1" s="46"/>
      <c r="M1" s="4"/>
    </row>
    <row r="2" spans="1:19" ht="18" customHeight="1" x14ac:dyDescent="0.4">
      <c r="A2" s="166" t="s">
        <v>27</v>
      </c>
      <c r="B2" s="158" t="s">
        <v>56</v>
      </c>
      <c r="C2" s="160" t="s">
        <v>14</v>
      </c>
      <c r="D2" s="160" t="s">
        <v>12</v>
      </c>
      <c r="E2" s="160" t="s">
        <v>0</v>
      </c>
      <c r="F2" s="160" t="s">
        <v>13</v>
      </c>
      <c r="G2" s="162" t="s">
        <v>1</v>
      </c>
      <c r="H2" s="164" t="s">
        <v>2</v>
      </c>
      <c r="I2" s="156" t="s">
        <v>3</v>
      </c>
      <c r="J2" s="63"/>
      <c r="K2" s="142" t="s">
        <v>0</v>
      </c>
      <c r="L2" s="169"/>
      <c r="M2" s="57" t="s">
        <v>4</v>
      </c>
    </row>
    <row r="3" spans="1:19" ht="30" customHeight="1" thickBot="1" x14ac:dyDescent="0.45">
      <c r="A3" s="167"/>
      <c r="B3" s="159"/>
      <c r="C3" s="161"/>
      <c r="D3" s="161"/>
      <c r="E3" s="161"/>
      <c r="F3" s="161"/>
      <c r="G3" s="163"/>
      <c r="H3" s="165"/>
      <c r="I3" s="157"/>
      <c r="J3" s="64"/>
      <c r="K3" s="145" t="s">
        <v>5</v>
      </c>
      <c r="L3" s="170"/>
      <c r="M3" s="74">
        <f>SUMIF(E$4:E$19,"SC活動費",H$4:H$19)</f>
        <v>0</v>
      </c>
      <c r="Q3" s="70"/>
      <c r="R3" s="26"/>
    </row>
    <row r="4" spans="1:19" ht="30.75" customHeight="1" x14ac:dyDescent="0.4">
      <c r="A4" s="78" t="s">
        <v>28</v>
      </c>
      <c r="B4" s="79">
        <v>45036</v>
      </c>
      <c r="C4" s="79"/>
      <c r="D4" s="79"/>
      <c r="E4" s="80"/>
      <c r="F4" s="81" t="s">
        <v>29</v>
      </c>
      <c r="G4" s="82">
        <v>50000</v>
      </c>
      <c r="H4" s="82"/>
      <c r="I4" s="83">
        <f>SUM(G4-H4)</f>
        <v>50000</v>
      </c>
      <c r="J4" s="69"/>
      <c r="K4" s="135" t="s">
        <v>6</v>
      </c>
      <c r="L4" s="171"/>
      <c r="M4" s="74">
        <f>SUM(M5:M8)</f>
        <v>0</v>
      </c>
      <c r="Q4" s="27"/>
      <c r="R4" s="27"/>
    </row>
    <row r="5" spans="1:19" ht="35.25" customHeight="1" x14ac:dyDescent="0.4">
      <c r="A5" s="84" t="s">
        <v>28</v>
      </c>
      <c r="B5" s="66">
        <v>45041</v>
      </c>
      <c r="C5" s="66" t="s">
        <v>23</v>
      </c>
      <c r="D5" s="66">
        <v>45041</v>
      </c>
      <c r="E5" s="67" t="s">
        <v>9</v>
      </c>
      <c r="F5" s="65" t="s">
        <v>30</v>
      </c>
      <c r="G5" s="68"/>
      <c r="H5" s="68">
        <v>8000</v>
      </c>
      <c r="I5" s="85">
        <f>I4+G5-H5</f>
        <v>42000</v>
      </c>
      <c r="J5" s="2"/>
      <c r="K5" s="30"/>
      <c r="L5" s="28" t="s">
        <v>15</v>
      </c>
      <c r="M5" s="74">
        <f>SUMIF(E$7:E$19,"ボランティア給食費",H$7:H$19)</f>
        <v>0</v>
      </c>
      <c r="Q5" s="27"/>
      <c r="R5" s="27"/>
    </row>
    <row r="6" spans="1:19" ht="35.25" customHeight="1" thickBot="1" x14ac:dyDescent="0.45">
      <c r="A6" s="86" t="s">
        <v>28</v>
      </c>
      <c r="B6" s="87">
        <v>45061</v>
      </c>
      <c r="C6" s="87" t="s">
        <v>25</v>
      </c>
      <c r="D6" s="87">
        <v>45056</v>
      </c>
      <c r="E6" s="88" t="s">
        <v>7</v>
      </c>
      <c r="F6" s="89" t="s">
        <v>24</v>
      </c>
      <c r="G6" s="90"/>
      <c r="H6" s="91">
        <v>1128</v>
      </c>
      <c r="I6" s="92">
        <f>I5+G6-H6</f>
        <v>40872</v>
      </c>
      <c r="J6" s="2"/>
      <c r="K6" s="30"/>
      <c r="L6" s="28" t="s">
        <v>8</v>
      </c>
      <c r="M6" s="74">
        <f>SUMIF(E$4:E$19,"ボランティア交通費",H$4:H$19)</f>
        <v>0</v>
      </c>
      <c r="Q6" s="27"/>
      <c r="R6" s="27"/>
    </row>
    <row r="7" spans="1:19" ht="42.95" customHeight="1" x14ac:dyDescent="0.4">
      <c r="A7" s="93">
        <v>1</v>
      </c>
      <c r="B7" s="48"/>
      <c r="C7" s="48"/>
      <c r="D7" s="48"/>
      <c r="E7" s="48"/>
      <c r="F7" s="48" t="s">
        <v>58</v>
      </c>
      <c r="G7" s="76">
        <f>'9月'!I19</f>
        <v>50000</v>
      </c>
      <c r="H7" s="77"/>
      <c r="I7" s="94">
        <f>G7-H7</f>
        <v>50000</v>
      </c>
      <c r="J7" s="2"/>
      <c r="K7" s="30"/>
      <c r="L7" s="28" t="s">
        <v>16</v>
      </c>
      <c r="M7" s="74">
        <f>SUMIF(E$7:E$19,"ゲストティーチャー費",H$7:H$19)</f>
        <v>0</v>
      </c>
      <c r="Q7" s="27"/>
      <c r="R7" s="109"/>
      <c r="S7" s="109"/>
    </row>
    <row r="8" spans="1:19" ht="42.95" customHeight="1" x14ac:dyDescent="0.4">
      <c r="A8" s="95">
        <v>2</v>
      </c>
      <c r="B8" s="100"/>
      <c r="C8" s="100"/>
      <c r="D8" s="100"/>
      <c r="E8" s="100"/>
      <c r="F8" s="101"/>
      <c r="G8" s="102"/>
      <c r="H8" s="103"/>
      <c r="I8" s="96">
        <f>I7+G8-H8</f>
        <v>50000</v>
      </c>
      <c r="J8" s="2"/>
      <c r="K8" s="31"/>
      <c r="L8" s="28" t="s">
        <v>17</v>
      </c>
      <c r="M8" s="74">
        <f>SUMIF(E$4:E$19,"ボランティア活動費",H$4:H$19)</f>
        <v>0</v>
      </c>
      <c r="Q8" s="27"/>
      <c r="R8" s="109"/>
      <c r="S8" s="109"/>
    </row>
    <row r="9" spans="1:19" ht="42.95" customHeight="1" thickBot="1" x14ac:dyDescent="0.45">
      <c r="A9" s="95">
        <v>3</v>
      </c>
      <c r="B9" s="100"/>
      <c r="C9" s="100"/>
      <c r="D9" s="100"/>
      <c r="E9" s="100"/>
      <c r="F9" s="101"/>
      <c r="G9" s="102"/>
      <c r="H9" s="103"/>
      <c r="I9" s="96">
        <f t="shared" ref="I9:I18" si="0">I8+G9-H9</f>
        <v>50000</v>
      </c>
      <c r="J9" s="63"/>
      <c r="K9" s="149" t="s">
        <v>10</v>
      </c>
      <c r="L9" s="168"/>
      <c r="M9" s="75">
        <f>SUM(M3:M4)</f>
        <v>0</v>
      </c>
    </row>
    <row r="10" spans="1:19" ht="42.95" customHeight="1" x14ac:dyDescent="0.4">
      <c r="A10" s="95">
        <v>4</v>
      </c>
      <c r="B10" s="100"/>
      <c r="C10" s="100"/>
      <c r="D10" s="100"/>
      <c r="E10" s="100"/>
      <c r="F10" s="101"/>
      <c r="G10" s="104"/>
      <c r="H10" s="105"/>
      <c r="I10" s="96">
        <f t="shared" si="0"/>
        <v>50000</v>
      </c>
      <c r="J10" s="1"/>
    </row>
    <row r="11" spans="1:19" ht="42.95" customHeight="1" x14ac:dyDescent="0.4">
      <c r="A11" s="95">
        <v>5</v>
      </c>
      <c r="B11" s="100"/>
      <c r="C11" s="100"/>
      <c r="D11" s="100"/>
      <c r="E11" s="100"/>
      <c r="F11" s="101"/>
      <c r="G11" s="102"/>
      <c r="H11" s="103"/>
      <c r="I11" s="96">
        <f t="shared" si="0"/>
        <v>50000</v>
      </c>
      <c r="J11" s="19"/>
      <c r="L11" s="152" t="s">
        <v>52</v>
      </c>
      <c r="M11" s="153"/>
    </row>
    <row r="12" spans="1:19" ht="42.95" customHeight="1" x14ac:dyDescent="0.4">
      <c r="A12" s="95">
        <v>6</v>
      </c>
      <c r="B12" s="100"/>
      <c r="C12" s="100"/>
      <c r="D12" s="100"/>
      <c r="E12" s="100"/>
      <c r="F12" s="101"/>
      <c r="G12" s="102"/>
      <c r="H12" s="103"/>
      <c r="I12" s="96">
        <f t="shared" si="0"/>
        <v>50000</v>
      </c>
      <c r="J12" s="19"/>
      <c r="L12" s="153"/>
      <c r="M12" s="153"/>
    </row>
    <row r="13" spans="1:19" ht="42.95" customHeight="1" x14ac:dyDescent="0.4">
      <c r="A13" s="95">
        <v>7</v>
      </c>
      <c r="B13" s="100"/>
      <c r="C13" s="100"/>
      <c r="D13" s="100"/>
      <c r="E13" s="100"/>
      <c r="F13" s="101"/>
      <c r="G13" s="102"/>
      <c r="H13" s="103"/>
      <c r="I13" s="96">
        <f t="shared" si="0"/>
        <v>50000</v>
      </c>
      <c r="J13" s="19"/>
      <c r="L13" s="153"/>
      <c r="M13" s="153"/>
    </row>
    <row r="14" spans="1:19" ht="42.95" customHeight="1" x14ac:dyDescent="0.4">
      <c r="A14" s="95">
        <v>8</v>
      </c>
      <c r="B14" s="100"/>
      <c r="C14" s="100"/>
      <c r="D14" s="100"/>
      <c r="E14" s="100"/>
      <c r="F14" s="101"/>
      <c r="G14" s="102"/>
      <c r="H14" s="103"/>
      <c r="I14" s="96">
        <f t="shared" si="0"/>
        <v>50000</v>
      </c>
      <c r="J14" s="19"/>
      <c r="L14" s="153"/>
      <c r="M14" s="153"/>
    </row>
    <row r="15" spans="1:19" ht="42.95" customHeight="1" x14ac:dyDescent="0.4">
      <c r="A15" s="95">
        <v>9</v>
      </c>
      <c r="B15" s="100"/>
      <c r="C15" s="100"/>
      <c r="D15" s="100"/>
      <c r="E15" s="100"/>
      <c r="F15" s="101"/>
      <c r="G15" s="104"/>
      <c r="H15" s="105"/>
      <c r="I15" s="96">
        <f t="shared" si="0"/>
        <v>50000</v>
      </c>
      <c r="J15" s="19"/>
      <c r="K15" s="19"/>
      <c r="L15" s="153"/>
      <c r="M15" s="153"/>
    </row>
    <row r="16" spans="1:19" ht="42.95" customHeight="1" x14ac:dyDescent="0.4">
      <c r="A16" s="95">
        <v>10</v>
      </c>
      <c r="B16" s="100"/>
      <c r="C16" s="100"/>
      <c r="D16" s="100"/>
      <c r="E16" s="100"/>
      <c r="F16" s="101"/>
      <c r="G16" s="104"/>
      <c r="H16" s="105"/>
      <c r="I16" s="96">
        <f t="shared" si="0"/>
        <v>50000</v>
      </c>
      <c r="J16" s="19"/>
      <c r="K16" s="19"/>
      <c r="L16" s="153"/>
      <c r="M16" s="153"/>
    </row>
    <row r="17" spans="1:13" ht="42.95" customHeight="1" x14ac:dyDescent="0.4">
      <c r="A17" s="95">
        <v>11</v>
      </c>
      <c r="B17" s="100"/>
      <c r="C17" s="100"/>
      <c r="D17" s="100"/>
      <c r="E17" s="100"/>
      <c r="F17" s="101"/>
      <c r="G17" s="104"/>
      <c r="H17" s="105"/>
      <c r="I17" s="96">
        <f t="shared" si="0"/>
        <v>50000</v>
      </c>
      <c r="J17" s="19"/>
      <c r="K17" s="19"/>
      <c r="L17" s="153"/>
      <c r="M17" s="153"/>
    </row>
    <row r="18" spans="1:13" ht="42.95" customHeight="1" x14ac:dyDescent="0.4">
      <c r="A18" s="95">
        <v>12</v>
      </c>
      <c r="B18" s="100"/>
      <c r="C18" s="100"/>
      <c r="D18" s="100"/>
      <c r="E18" s="100"/>
      <c r="F18" s="101"/>
      <c r="G18" s="104"/>
      <c r="H18" s="105"/>
      <c r="I18" s="96">
        <f t="shared" si="0"/>
        <v>50000</v>
      </c>
      <c r="J18" s="19"/>
      <c r="K18" s="19"/>
      <c r="L18" s="19"/>
      <c r="M18" s="19"/>
    </row>
    <row r="19" spans="1:13" ht="24.95" customHeight="1" thickBot="1" x14ac:dyDescent="0.45">
      <c r="A19" s="154" t="s">
        <v>51</v>
      </c>
      <c r="B19" s="155"/>
      <c r="C19" s="155"/>
      <c r="D19" s="155"/>
      <c r="E19" s="155"/>
      <c r="F19" s="155"/>
      <c r="G19" s="97">
        <f>SUM(G7:G18)</f>
        <v>50000</v>
      </c>
      <c r="H19" s="98">
        <f>SUM(H8:H18)</f>
        <v>0</v>
      </c>
      <c r="I19" s="99">
        <f>G19-H19</f>
        <v>50000</v>
      </c>
      <c r="J19" s="1"/>
      <c r="K19" s="1"/>
      <c r="L19" s="1"/>
      <c r="M19" s="4"/>
    </row>
    <row r="21" spans="1:13" x14ac:dyDescent="0.4">
      <c r="I21" s="20"/>
    </row>
  </sheetData>
  <sheetProtection sheet="1" objects="1" scenarios="1"/>
  <mergeCells count="17">
    <mergeCell ref="K4:L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K2:L2"/>
    <mergeCell ref="K3:L3"/>
    <mergeCell ref="R7:S7"/>
    <mergeCell ref="R8:S8"/>
    <mergeCell ref="K9:L9"/>
    <mergeCell ref="L11:M17"/>
    <mergeCell ref="A19:F19"/>
  </mergeCells>
  <phoneticPr fontId="3"/>
  <dataValidations count="1">
    <dataValidation type="list" allowBlank="1" showInputMessage="1" showErrorMessage="1" sqref="P7 E4:E6">
      <formula1>$Q$3:$Q$8</formula1>
    </dataValidation>
  </dataValidations>
  <pageMargins left="0.7" right="0.7" top="0.75" bottom="0.75" header="0.3" footer="0.3"/>
  <pageSetup paperSize="9" scale="65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表紙!$N$6:$N$10</xm:f>
          </x14:formula1>
          <xm:sqref>E7:E18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zoomScaleNormal="100" workbookViewId="0">
      <selection activeCell="G8" sqref="G8"/>
    </sheetView>
  </sheetViews>
  <sheetFormatPr defaultColWidth="8.875" defaultRowHeight="18.75" x14ac:dyDescent="0.4"/>
  <cols>
    <col min="1" max="1" width="8" customWidth="1"/>
    <col min="2" max="2" width="6.875" customWidth="1"/>
    <col min="3" max="3" width="12" customWidth="1"/>
    <col min="4" max="4" width="6.875" customWidth="1"/>
    <col min="5" max="5" width="22" customWidth="1"/>
    <col min="6" max="6" width="57.5" customWidth="1"/>
    <col min="7" max="7" width="10.125" customWidth="1"/>
    <col min="8" max="8" width="10.375" customWidth="1"/>
    <col min="9" max="9" width="11.125" customWidth="1"/>
    <col min="10" max="11" width="1.625" customWidth="1"/>
    <col min="12" max="12" width="21.5" customWidth="1"/>
    <col min="13" max="13" width="13.875" style="14" customWidth="1"/>
  </cols>
  <sheetData>
    <row r="1" spans="1:19" ht="38.25" customHeight="1" thickBot="1" x14ac:dyDescent="0.55000000000000004">
      <c r="A1" s="25"/>
      <c r="B1" s="25" t="str">
        <f>"令和 "&amp;表紙!D5&amp;"年度　金銭出納簿　(学校名："&amp;表紙!D7&amp;")　11月分"</f>
        <v>令和 年度　金銭出納簿　(学校名：)　11月分</v>
      </c>
      <c r="C1" s="2"/>
      <c r="D1" s="2"/>
      <c r="E1" s="2"/>
      <c r="F1" s="2"/>
      <c r="G1" s="3"/>
      <c r="H1" s="46" t="str">
        <f xml:space="preserve"> "提出者："&amp; 表紙!D9</f>
        <v>提出者：</v>
      </c>
      <c r="I1" s="3"/>
      <c r="J1" s="1"/>
      <c r="K1" s="46"/>
      <c r="L1" s="46"/>
      <c r="M1" s="4"/>
    </row>
    <row r="2" spans="1:19" ht="18" customHeight="1" x14ac:dyDescent="0.4">
      <c r="A2" s="166" t="s">
        <v>27</v>
      </c>
      <c r="B2" s="158" t="s">
        <v>56</v>
      </c>
      <c r="C2" s="160" t="s">
        <v>14</v>
      </c>
      <c r="D2" s="160" t="s">
        <v>12</v>
      </c>
      <c r="E2" s="160" t="s">
        <v>0</v>
      </c>
      <c r="F2" s="160" t="s">
        <v>13</v>
      </c>
      <c r="G2" s="162" t="s">
        <v>1</v>
      </c>
      <c r="H2" s="164" t="s">
        <v>2</v>
      </c>
      <c r="I2" s="156" t="s">
        <v>3</v>
      </c>
      <c r="J2" s="63"/>
      <c r="K2" s="142" t="s">
        <v>0</v>
      </c>
      <c r="L2" s="169"/>
      <c r="M2" s="57" t="s">
        <v>4</v>
      </c>
    </row>
    <row r="3" spans="1:19" ht="30" customHeight="1" thickBot="1" x14ac:dyDescent="0.45">
      <c r="A3" s="167"/>
      <c r="B3" s="159"/>
      <c r="C3" s="161"/>
      <c r="D3" s="161"/>
      <c r="E3" s="161"/>
      <c r="F3" s="161"/>
      <c r="G3" s="163"/>
      <c r="H3" s="165"/>
      <c r="I3" s="157"/>
      <c r="J3" s="64"/>
      <c r="K3" s="145" t="s">
        <v>5</v>
      </c>
      <c r="L3" s="170"/>
      <c r="M3" s="74">
        <f>SUMIF(E$4:E$19,"SC活動費",H$4:H$19)</f>
        <v>0</v>
      </c>
      <c r="Q3" s="70"/>
      <c r="R3" s="26"/>
    </row>
    <row r="4" spans="1:19" ht="30.75" customHeight="1" x14ac:dyDescent="0.4">
      <c r="A4" s="78" t="s">
        <v>28</v>
      </c>
      <c r="B4" s="79">
        <v>45036</v>
      </c>
      <c r="C4" s="79"/>
      <c r="D4" s="79"/>
      <c r="E4" s="80"/>
      <c r="F4" s="81" t="s">
        <v>29</v>
      </c>
      <c r="G4" s="82">
        <v>50000</v>
      </c>
      <c r="H4" s="82"/>
      <c r="I4" s="83">
        <f>SUM(G4-H4)</f>
        <v>50000</v>
      </c>
      <c r="J4" s="69"/>
      <c r="K4" s="135" t="s">
        <v>6</v>
      </c>
      <c r="L4" s="171"/>
      <c r="M4" s="74">
        <f>SUM(M5:M8)</f>
        <v>0</v>
      </c>
      <c r="Q4" s="27"/>
      <c r="R4" s="27"/>
    </row>
    <row r="5" spans="1:19" ht="35.25" customHeight="1" x14ac:dyDescent="0.4">
      <c r="A5" s="84" t="s">
        <v>28</v>
      </c>
      <c r="B5" s="66">
        <v>45041</v>
      </c>
      <c r="C5" s="66" t="s">
        <v>23</v>
      </c>
      <c r="D5" s="66">
        <v>45041</v>
      </c>
      <c r="E5" s="67" t="s">
        <v>9</v>
      </c>
      <c r="F5" s="65" t="s">
        <v>30</v>
      </c>
      <c r="G5" s="68"/>
      <c r="H5" s="68">
        <v>8000</v>
      </c>
      <c r="I5" s="85">
        <f>I4+G5-H5</f>
        <v>42000</v>
      </c>
      <c r="J5" s="2"/>
      <c r="K5" s="30"/>
      <c r="L5" s="28" t="s">
        <v>15</v>
      </c>
      <c r="M5" s="74">
        <f>SUMIF(E$7:E$19,"ボランティア給食費",H$7:H$19)</f>
        <v>0</v>
      </c>
      <c r="Q5" s="27"/>
      <c r="R5" s="27"/>
    </row>
    <row r="6" spans="1:19" ht="35.25" customHeight="1" thickBot="1" x14ac:dyDescent="0.45">
      <c r="A6" s="86" t="s">
        <v>28</v>
      </c>
      <c r="B6" s="87">
        <v>45061</v>
      </c>
      <c r="C6" s="87" t="s">
        <v>25</v>
      </c>
      <c r="D6" s="87">
        <v>45056</v>
      </c>
      <c r="E6" s="88" t="s">
        <v>7</v>
      </c>
      <c r="F6" s="89" t="s">
        <v>24</v>
      </c>
      <c r="G6" s="90"/>
      <c r="H6" s="91">
        <v>1128</v>
      </c>
      <c r="I6" s="92">
        <f>I5+G6-H6</f>
        <v>40872</v>
      </c>
      <c r="J6" s="2"/>
      <c r="K6" s="30"/>
      <c r="L6" s="28" t="s">
        <v>8</v>
      </c>
      <c r="M6" s="74">
        <f>SUMIF(E$4:E$19,"ボランティア交通費",H$4:H$19)</f>
        <v>0</v>
      </c>
      <c r="Q6" s="27"/>
      <c r="R6" s="27"/>
    </row>
    <row r="7" spans="1:19" ht="42.95" customHeight="1" x14ac:dyDescent="0.4">
      <c r="A7" s="93">
        <v>1</v>
      </c>
      <c r="B7" s="48"/>
      <c r="C7" s="48"/>
      <c r="D7" s="48"/>
      <c r="E7" s="48"/>
      <c r="F7" s="48" t="s">
        <v>59</v>
      </c>
      <c r="G7" s="76">
        <f>'10月'!I19</f>
        <v>50000</v>
      </c>
      <c r="H7" s="77"/>
      <c r="I7" s="94">
        <f>G7-H7</f>
        <v>50000</v>
      </c>
      <c r="J7" s="2"/>
      <c r="K7" s="30"/>
      <c r="L7" s="28" t="s">
        <v>16</v>
      </c>
      <c r="M7" s="74">
        <f>SUMIF(E$7:E$19,"ゲストティーチャー費",H$7:H$19)</f>
        <v>0</v>
      </c>
      <c r="Q7" s="27"/>
      <c r="R7" s="109"/>
      <c r="S7" s="109"/>
    </row>
    <row r="8" spans="1:19" ht="42.95" customHeight="1" x14ac:dyDescent="0.4">
      <c r="A8" s="95">
        <v>2</v>
      </c>
      <c r="B8" s="100"/>
      <c r="C8" s="100"/>
      <c r="D8" s="100"/>
      <c r="E8" s="100"/>
      <c r="F8" s="101"/>
      <c r="G8" s="102"/>
      <c r="H8" s="103"/>
      <c r="I8" s="96">
        <f>I7+G8-H8</f>
        <v>50000</v>
      </c>
      <c r="J8" s="2"/>
      <c r="K8" s="31"/>
      <c r="L8" s="28" t="s">
        <v>17</v>
      </c>
      <c r="M8" s="74">
        <f>SUMIF(E$4:E$19,"ボランティア活動費",H$4:H$19)</f>
        <v>0</v>
      </c>
      <c r="Q8" s="27"/>
      <c r="R8" s="109"/>
      <c r="S8" s="109"/>
    </row>
    <row r="9" spans="1:19" ht="42.95" customHeight="1" thickBot="1" x14ac:dyDescent="0.45">
      <c r="A9" s="95">
        <v>3</v>
      </c>
      <c r="B9" s="100"/>
      <c r="C9" s="100"/>
      <c r="D9" s="100"/>
      <c r="E9" s="100"/>
      <c r="F9" s="101"/>
      <c r="G9" s="102"/>
      <c r="H9" s="103"/>
      <c r="I9" s="96">
        <f t="shared" ref="I9:I18" si="0">I8+G9-H9</f>
        <v>50000</v>
      </c>
      <c r="J9" s="63"/>
      <c r="K9" s="149" t="s">
        <v>10</v>
      </c>
      <c r="L9" s="168"/>
      <c r="M9" s="75">
        <f>SUM(M3:M4)</f>
        <v>0</v>
      </c>
    </row>
    <row r="10" spans="1:19" ht="42.95" customHeight="1" x14ac:dyDescent="0.4">
      <c r="A10" s="95">
        <v>4</v>
      </c>
      <c r="B10" s="100"/>
      <c r="C10" s="100"/>
      <c r="D10" s="100"/>
      <c r="E10" s="100"/>
      <c r="F10" s="101"/>
      <c r="G10" s="104"/>
      <c r="H10" s="105"/>
      <c r="I10" s="96">
        <f t="shared" si="0"/>
        <v>50000</v>
      </c>
      <c r="J10" s="1"/>
    </row>
    <row r="11" spans="1:19" ht="42.95" customHeight="1" x14ac:dyDescent="0.4">
      <c r="A11" s="95">
        <v>5</v>
      </c>
      <c r="B11" s="100"/>
      <c r="C11" s="100"/>
      <c r="D11" s="100"/>
      <c r="E11" s="100"/>
      <c r="F11" s="101"/>
      <c r="G11" s="102"/>
      <c r="H11" s="103"/>
      <c r="I11" s="96">
        <f t="shared" si="0"/>
        <v>50000</v>
      </c>
      <c r="J11" s="19"/>
      <c r="L11" s="152" t="s">
        <v>52</v>
      </c>
      <c r="M11" s="153"/>
    </row>
    <row r="12" spans="1:19" ht="42.95" customHeight="1" x14ac:dyDescent="0.4">
      <c r="A12" s="95">
        <v>6</v>
      </c>
      <c r="B12" s="100"/>
      <c r="C12" s="100"/>
      <c r="D12" s="100"/>
      <c r="E12" s="100"/>
      <c r="F12" s="101"/>
      <c r="G12" s="102"/>
      <c r="H12" s="103"/>
      <c r="I12" s="96">
        <f t="shared" si="0"/>
        <v>50000</v>
      </c>
      <c r="J12" s="19"/>
      <c r="L12" s="153"/>
      <c r="M12" s="153"/>
    </row>
    <row r="13" spans="1:19" ht="42.95" customHeight="1" x14ac:dyDescent="0.4">
      <c r="A13" s="95">
        <v>7</v>
      </c>
      <c r="B13" s="100"/>
      <c r="C13" s="100"/>
      <c r="D13" s="100"/>
      <c r="E13" s="100"/>
      <c r="F13" s="101"/>
      <c r="G13" s="102"/>
      <c r="H13" s="103"/>
      <c r="I13" s="96">
        <f t="shared" si="0"/>
        <v>50000</v>
      </c>
      <c r="J13" s="19"/>
      <c r="L13" s="153"/>
      <c r="M13" s="153"/>
    </row>
    <row r="14" spans="1:19" ht="42.95" customHeight="1" x14ac:dyDescent="0.4">
      <c r="A14" s="95">
        <v>8</v>
      </c>
      <c r="B14" s="100"/>
      <c r="C14" s="100"/>
      <c r="D14" s="100"/>
      <c r="E14" s="100"/>
      <c r="F14" s="101"/>
      <c r="G14" s="102"/>
      <c r="H14" s="103"/>
      <c r="I14" s="96">
        <f t="shared" si="0"/>
        <v>50000</v>
      </c>
      <c r="J14" s="19"/>
      <c r="L14" s="153"/>
      <c r="M14" s="153"/>
    </row>
    <row r="15" spans="1:19" ht="42.95" customHeight="1" x14ac:dyDescent="0.4">
      <c r="A15" s="95">
        <v>9</v>
      </c>
      <c r="B15" s="100"/>
      <c r="C15" s="100"/>
      <c r="D15" s="100"/>
      <c r="E15" s="100"/>
      <c r="F15" s="101"/>
      <c r="G15" s="104"/>
      <c r="H15" s="105"/>
      <c r="I15" s="96">
        <f t="shared" si="0"/>
        <v>50000</v>
      </c>
      <c r="J15" s="19"/>
      <c r="K15" s="19"/>
      <c r="L15" s="153"/>
      <c r="M15" s="153"/>
    </row>
    <row r="16" spans="1:19" ht="42.95" customHeight="1" x14ac:dyDescent="0.4">
      <c r="A16" s="95">
        <v>10</v>
      </c>
      <c r="B16" s="100"/>
      <c r="C16" s="100"/>
      <c r="D16" s="100"/>
      <c r="E16" s="100"/>
      <c r="F16" s="101"/>
      <c r="G16" s="104"/>
      <c r="H16" s="105"/>
      <c r="I16" s="96">
        <f t="shared" si="0"/>
        <v>50000</v>
      </c>
      <c r="J16" s="19"/>
      <c r="K16" s="19"/>
      <c r="L16" s="153"/>
      <c r="M16" s="153"/>
    </row>
    <row r="17" spans="1:13" ht="42.95" customHeight="1" x14ac:dyDescent="0.4">
      <c r="A17" s="95">
        <v>11</v>
      </c>
      <c r="B17" s="100"/>
      <c r="C17" s="100"/>
      <c r="D17" s="100"/>
      <c r="E17" s="100"/>
      <c r="F17" s="101"/>
      <c r="G17" s="104"/>
      <c r="H17" s="105"/>
      <c r="I17" s="96">
        <f t="shared" si="0"/>
        <v>50000</v>
      </c>
      <c r="J17" s="19"/>
      <c r="K17" s="19"/>
      <c r="L17" s="153"/>
      <c r="M17" s="153"/>
    </row>
    <row r="18" spans="1:13" ht="42.95" customHeight="1" x14ac:dyDescent="0.4">
      <c r="A18" s="95">
        <v>12</v>
      </c>
      <c r="B18" s="100"/>
      <c r="C18" s="100"/>
      <c r="D18" s="100"/>
      <c r="E18" s="100"/>
      <c r="F18" s="101"/>
      <c r="G18" s="104"/>
      <c r="H18" s="105"/>
      <c r="I18" s="96">
        <f t="shared" si="0"/>
        <v>50000</v>
      </c>
      <c r="J18" s="19"/>
      <c r="K18" s="19"/>
      <c r="L18" s="19"/>
      <c r="M18" s="19"/>
    </row>
    <row r="19" spans="1:13" ht="24.95" customHeight="1" thickBot="1" x14ac:dyDescent="0.45">
      <c r="A19" s="154" t="s">
        <v>51</v>
      </c>
      <c r="B19" s="155"/>
      <c r="C19" s="155"/>
      <c r="D19" s="155"/>
      <c r="E19" s="155"/>
      <c r="F19" s="155"/>
      <c r="G19" s="97">
        <f>SUM(G7:G18)</f>
        <v>50000</v>
      </c>
      <c r="H19" s="98">
        <f>SUM(H8:H18)</f>
        <v>0</v>
      </c>
      <c r="I19" s="99">
        <f>G19-H19</f>
        <v>50000</v>
      </c>
      <c r="J19" s="1"/>
      <c r="K19" s="1"/>
      <c r="L19" s="1"/>
      <c r="M19" s="4"/>
    </row>
    <row r="21" spans="1:13" x14ac:dyDescent="0.4">
      <c r="I21" s="20"/>
    </row>
  </sheetData>
  <sheetProtection sheet="1" objects="1" scenarios="1"/>
  <mergeCells count="17">
    <mergeCell ref="K4:L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K2:L2"/>
    <mergeCell ref="K3:L3"/>
    <mergeCell ref="R7:S7"/>
    <mergeCell ref="R8:S8"/>
    <mergeCell ref="K9:L9"/>
    <mergeCell ref="L11:M17"/>
    <mergeCell ref="A19:F19"/>
  </mergeCells>
  <phoneticPr fontId="3"/>
  <dataValidations count="1">
    <dataValidation type="list" allowBlank="1" showInputMessage="1" showErrorMessage="1" sqref="P7 E4:E6">
      <formula1>$Q$3:$Q$8</formula1>
    </dataValidation>
  </dataValidations>
  <pageMargins left="0.7" right="0.7" top="0.75" bottom="0.75" header="0.3" footer="0.3"/>
  <pageSetup paperSize="9" scale="65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表紙!$N$6:$N$10</xm:f>
          </x14:formula1>
          <xm:sqref>E7:E18</xm:sqref>
        </x14:dataValidation>
      </x14:dataValidations>
    </ext>
  </extLs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baseType="lpstr" size="26">
      <vt:lpstr>記入例</vt:lpstr>
      <vt:lpstr>表紙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'5月'!Print_Area</vt:lpstr>
      <vt:lpstr>'6月'!Print_Area</vt:lpstr>
      <vt:lpstr>'7月'!Print_Area</vt:lpstr>
      <vt:lpstr>'8月'!Print_Area</vt:lpstr>
      <vt:lpstr>'9月'!Print_Area</vt:lpstr>
      <vt:lpstr>記入例!Print_Area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2025-04-16T02:22:36Z</cp:lastPrinted>
  <dcterms:created xsi:type="dcterms:W3CDTF">2023-03-20T08:44:51Z</dcterms:created>
  <dcterms:modified xsi:type="dcterms:W3CDTF">2025-05-26T12:07:13Z</dcterms:modified>
</cp:coreProperties>
</file>